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0. sjednica/"/>
    </mc:Choice>
  </mc:AlternateContent>
  <xr:revisionPtr revIDLastSave="23" documentId="11_E3F14A5297ACD8D7245EC92708B6A7E09F267A1A" xr6:coauthVersionLast="47" xr6:coauthVersionMax="47" xr10:uidLastSave="{E8884958-EFCE-47FD-B69A-C61357564164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'2022'!$A$1:$Y$13604</definedName>
    <definedName name="_xlnm.Print_Area" localSheetId="0">'2022'!$A$2:$M$641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0" i="1" l="1"/>
  <c r="L630" i="1"/>
  <c r="M614" i="1"/>
  <c r="L614" i="1"/>
  <c r="M597" i="1"/>
  <c r="L597" i="1"/>
  <c r="M595" i="1"/>
  <c r="L595" i="1"/>
  <c r="M593" i="1"/>
  <c r="L593" i="1"/>
  <c r="M591" i="1"/>
  <c r="L591" i="1"/>
  <c r="M589" i="1"/>
  <c r="M587" i="1"/>
  <c r="L587" i="1"/>
  <c r="M577" i="1"/>
  <c r="L577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5" i="1"/>
  <c r="L575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1" i="1"/>
  <c r="L551" i="1"/>
  <c r="M548" i="1"/>
  <c r="L548" i="1"/>
  <c r="M547" i="1"/>
  <c r="L547" i="1"/>
  <c r="M545" i="1"/>
  <c r="M544" i="1"/>
  <c r="L544" i="1"/>
  <c r="M543" i="1"/>
  <c r="L543" i="1"/>
  <c r="M542" i="1"/>
  <c r="L542" i="1"/>
  <c r="M539" i="1"/>
  <c r="L539" i="1"/>
  <c r="M537" i="1"/>
  <c r="L537" i="1"/>
  <c r="M535" i="1"/>
  <c r="L535" i="1"/>
  <c r="M533" i="1"/>
  <c r="L533" i="1"/>
  <c r="M531" i="1"/>
  <c r="L531" i="1"/>
  <c r="M529" i="1"/>
  <c r="M527" i="1"/>
  <c r="L527" i="1"/>
  <c r="M525" i="1"/>
  <c r="L525" i="1"/>
  <c r="M523" i="1"/>
  <c r="L523" i="1"/>
  <c r="M520" i="1"/>
  <c r="L520" i="1"/>
  <c r="M519" i="1"/>
  <c r="L519" i="1"/>
  <c r="M518" i="1"/>
  <c r="M517" i="1"/>
  <c r="M516" i="1"/>
  <c r="L516" i="1"/>
  <c r="M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M505" i="1"/>
  <c r="M502" i="1"/>
  <c r="L502" i="1"/>
  <c r="M500" i="1"/>
  <c r="L500" i="1"/>
  <c r="M498" i="1"/>
  <c r="L498" i="1"/>
  <c r="M497" i="1"/>
  <c r="L497" i="1"/>
  <c r="M495" i="1"/>
  <c r="L495" i="1"/>
  <c r="M493" i="1"/>
  <c r="L493" i="1"/>
  <c r="M492" i="1"/>
  <c r="L492" i="1"/>
  <c r="M491" i="1"/>
  <c r="L490" i="1"/>
  <c r="M487" i="1"/>
  <c r="M485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M471" i="1"/>
  <c r="L471" i="1"/>
  <c r="M470" i="1"/>
  <c r="L470" i="1"/>
  <c r="M469" i="1"/>
  <c r="L469" i="1"/>
  <c r="M468" i="1"/>
  <c r="L468" i="1"/>
  <c r="M465" i="1"/>
  <c r="L465" i="1"/>
  <c r="M464" i="1"/>
  <c r="M463" i="1"/>
  <c r="L463" i="1"/>
  <c r="M462" i="1"/>
  <c r="L462" i="1"/>
  <c r="M461" i="1"/>
  <c r="L461" i="1"/>
  <c r="M460" i="1"/>
  <c r="L460" i="1"/>
  <c r="M458" i="1"/>
  <c r="L458" i="1"/>
  <c r="M457" i="1"/>
  <c r="L457" i="1"/>
  <c r="M456" i="1"/>
  <c r="L456" i="1"/>
  <c r="M454" i="1"/>
  <c r="L454" i="1"/>
  <c r="M452" i="1"/>
  <c r="M451" i="1"/>
  <c r="L451" i="1"/>
  <c r="M450" i="1"/>
  <c r="L450" i="1"/>
  <c r="M449" i="1"/>
  <c r="L449" i="1"/>
  <c r="M448" i="1"/>
  <c r="L448" i="1"/>
  <c r="M446" i="1"/>
  <c r="L446" i="1"/>
  <c r="M445" i="1"/>
  <c r="L445" i="1"/>
  <c r="M444" i="1"/>
  <c r="L444" i="1"/>
  <c r="M442" i="1"/>
  <c r="L442" i="1"/>
  <c r="M440" i="1"/>
  <c r="L440" i="1"/>
  <c r="M439" i="1"/>
  <c r="L439" i="1"/>
  <c r="M437" i="1"/>
  <c r="L437" i="1"/>
  <c r="M434" i="1"/>
  <c r="L434" i="1"/>
  <c r="M432" i="1"/>
  <c r="M430" i="1"/>
  <c r="L430" i="1"/>
  <c r="M429" i="1"/>
  <c r="L429" i="1"/>
  <c r="M427" i="1"/>
  <c r="L427" i="1"/>
  <c r="L425" i="1"/>
  <c r="M423" i="1"/>
  <c r="L423" i="1"/>
  <c r="M422" i="1"/>
  <c r="L422" i="1"/>
  <c r="M420" i="1"/>
  <c r="L420" i="1"/>
  <c r="M418" i="1"/>
  <c r="L418" i="1"/>
  <c r="M416" i="1"/>
  <c r="L416" i="1"/>
  <c r="M414" i="1"/>
  <c r="M413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1" i="1"/>
  <c r="L391" i="1"/>
  <c r="M386" i="1"/>
  <c r="L386" i="1"/>
  <c r="M385" i="1"/>
  <c r="L385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M374" i="1"/>
  <c r="L374" i="1"/>
  <c r="M373" i="1"/>
  <c r="L373" i="1"/>
  <c r="M372" i="1"/>
  <c r="L372" i="1"/>
  <c r="M370" i="1"/>
  <c r="L370" i="1"/>
  <c r="M369" i="1"/>
  <c r="L369" i="1"/>
  <c r="M368" i="1"/>
  <c r="L368" i="1"/>
  <c r="M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294" i="1"/>
  <c r="L294" i="1"/>
  <c r="M267" i="1"/>
  <c r="L267" i="1"/>
  <c r="M266" i="1"/>
  <c r="L266" i="1"/>
  <c r="M261" i="1"/>
  <c r="L261" i="1"/>
  <c r="M260" i="1"/>
  <c r="L260" i="1"/>
  <c r="M256" i="1"/>
  <c r="L256" i="1"/>
  <c r="M229" i="1"/>
  <c r="L229" i="1"/>
  <c r="M225" i="1"/>
  <c r="L225" i="1"/>
  <c r="M212" i="1"/>
  <c r="L212" i="1"/>
  <c r="M210" i="1"/>
  <c r="L210" i="1"/>
  <c r="M209" i="1"/>
  <c r="L209" i="1"/>
  <c r="M206" i="1"/>
  <c r="L206" i="1"/>
  <c r="M204" i="1"/>
  <c r="L204" i="1"/>
  <c r="M199" i="1"/>
  <c r="L199" i="1"/>
  <c r="M196" i="1"/>
  <c r="L196" i="1"/>
  <c r="M194" i="1"/>
  <c r="L194" i="1"/>
  <c r="M188" i="1"/>
  <c r="L188" i="1"/>
  <c r="M182" i="1"/>
  <c r="L182" i="1"/>
  <c r="M111" i="1"/>
  <c r="M110" i="1"/>
  <c r="L110" i="1"/>
  <c r="M107" i="1"/>
  <c r="L107" i="1"/>
  <c r="M106" i="1"/>
  <c r="L106" i="1"/>
  <c r="M104" i="1"/>
  <c r="L104" i="1"/>
  <c r="M101" i="1"/>
  <c r="L101" i="1"/>
  <c r="M100" i="1"/>
  <c r="L100" i="1"/>
  <c r="M99" i="1"/>
  <c r="L99" i="1"/>
  <c r="M97" i="1"/>
  <c r="L97" i="1"/>
  <c r="M96" i="1"/>
  <c r="L96" i="1"/>
  <c r="M95" i="1"/>
  <c r="L95" i="1"/>
  <c r="M94" i="1"/>
  <c r="L94" i="1"/>
  <c r="M92" i="1"/>
  <c r="L92" i="1"/>
  <c r="M91" i="1"/>
  <c r="M90" i="1"/>
  <c r="L90" i="1"/>
  <c r="M89" i="1"/>
  <c r="L89" i="1"/>
  <c r="M88" i="1"/>
  <c r="L88" i="1"/>
  <c r="M87" i="1"/>
  <c r="L87" i="1"/>
  <c r="M84" i="1"/>
  <c r="L84" i="1"/>
  <c r="M83" i="1"/>
  <c r="L83" i="1"/>
  <c r="M82" i="1"/>
  <c r="M81" i="1"/>
  <c r="L81" i="1"/>
  <c r="M80" i="1"/>
  <c r="L80" i="1"/>
  <c r="M79" i="1"/>
  <c r="L79" i="1"/>
  <c r="M77" i="1"/>
  <c r="L77" i="1"/>
  <c r="M76" i="1"/>
  <c r="L76" i="1"/>
  <c r="M73" i="1"/>
  <c r="L73" i="1"/>
  <c r="M72" i="1"/>
  <c r="L72" i="1"/>
  <c r="M70" i="1"/>
  <c r="L70" i="1"/>
  <c r="M69" i="1"/>
  <c r="L69" i="1"/>
  <c r="M68" i="1"/>
  <c r="L68" i="1"/>
  <c r="M67" i="1"/>
  <c r="L67" i="1"/>
  <c r="M64" i="1"/>
  <c r="L64" i="1"/>
  <c r="M62" i="1"/>
  <c r="L62" i="1"/>
  <c r="M61" i="1"/>
  <c r="M60" i="1"/>
  <c r="L60" i="1"/>
  <c r="M58" i="1"/>
  <c r="L58" i="1"/>
  <c r="M57" i="1"/>
  <c r="L57" i="1"/>
  <c r="M55" i="1"/>
  <c r="L55" i="1"/>
  <c r="M54" i="1"/>
  <c r="L54" i="1"/>
  <c r="M53" i="1"/>
  <c r="L53" i="1"/>
  <c r="M52" i="1"/>
  <c r="L52" i="1"/>
  <c r="M51" i="1"/>
  <c r="L51" i="1"/>
  <c r="M613" i="1"/>
  <c r="L613" i="1"/>
  <c r="M50" i="1" l="1"/>
  <c r="L50" i="1"/>
  <c r="H147" i="1" l="1"/>
  <c r="I147" i="1"/>
  <c r="J147" i="1"/>
  <c r="K147" i="1"/>
  <c r="K594" i="1"/>
  <c r="M594" i="1" l="1"/>
  <c r="L594" i="1"/>
  <c r="M147" i="1"/>
  <c r="L147" i="1"/>
  <c r="J632" i="1"/>
  <c r="J631" i="1"/>
  <c r="J629" i="1"/>
  <c r="J628" i="1"/>
  <c r="J627" i="1"/>
  <c r="J608" i="1"/>
  <c r="J607" i="1"/>
  <c r="K632" i="1"/>
  <c r="K631" i="1"/>
  <c r="K629" i="1"/>
  <c r="K628" i="1"/>
  <c r="K627" i="1"/>
  <c r="K608" i="1"/>
  <c r="K607" i="1"/>
  <c r="I632" i="1"/>
  <c r="I631" i="1"/>
  <c r="I629" i="1"/>
  <c r="I628" i="1"/>
  <c r="I627" i="1"/>
  <c r="I608" i="1"/>
  <c r="I607" i="1"/>
  <c r="J596" i="1"/>
  <c r="J594" i="1"/>
  <c r="J592" i="1"/>
  <c r="J590" i="1"/>
  <c r="J588" i="1"/>
  <c r="J586" i="1"/>
  <c r="J579" i="1"/>
  <c r="J609" i="1" s="1"/>
  <c r="J576" i="1"/>
  <c r="J574" i="1"/>
  <c r="J564" i="1"/>
  <c r="J553" i="1"/>
  <c r="J550" i="1"/>
  <c r="J549" i="1" s="1"/>
  <c r="J621" i="1" s="1"/>
  <c r="J546" i="1"/>
  <c r="J541" i="1"/>
  <c r="J538" i="1"/>
  <c r="J536" i="1"/>
  <c r="J534" i="1"/>
  <c r="J532" i="1"/>
  <c r="J530" i="1"/>
  <c r="J528" i="1"/>
  <c r="J526" i="1"/>
  <c r="J524" i="1"/>
  <c r="J522" i="1"/>
  <c r="J515" i="1"/>
  <c r="J504" i="1"/>
  <c r="J184" i="1" s="1"/>
  <c r="J183" i="1" s="1"/>
  <c r="J501" i="1"/>
  <c r="J499" i="1"/>
  <c r="J496" i="1"/>
  <c r="J612" i="1" s="1"/>
  <c r="J494" i="1"/>
  <c r="J488" i="1"/>
  <c r="J486" i="1"/>
  <c r="J467" i="1"/>
  <c r="J611" i="1" s="1"/>
  <c r="J459" i="1"/>
  <c r="J455" i="1"/>
  <c r="J453" i="1"/>
  <c r="J447" i="1"/>
  <c r="J443" i="1"/>
  <c r="J441" i="1"/>
  <c r="J438" i="1"/>
  <c r="J617" i="1" s="1"/>
  <c r="J436" i="1"/>
  <c r="J433" i="1"/>
  <c r="J618" i="1" s="1"/>
  <c r="J431" i="1"/>
  <c r="J428" i="1"/>
  <c r="J424" i="1"/>
  <c r="J421" i="1"/>
  <c r="J419" i="1"/>
  <c r="J417" i="1"/>
  <c r="J415" i="1"/>
  <c r="J412" i="1"/>
  <c r="J392" i="1"/>
  <c r="J390" i="1"/>
  <c r="J384" i="1"/>
  <c r="J376" i="1"/>
  <c r="J371" i="1"/>
  <c r="J328" i="1"/>
  <c r="J316" i="1"/>
  <c r="J315" i="1"/>
  <c r="J314" i="1"/>
  <c r="K596" i="1"/>
  <c r="K592" i="1"/>
  <c r="K590" i="1"/>
  <c r="K588" i="1"/>
  <c r="M588" i="1" s="1"/>
  <c r="K586" i="1"/>
  <c r="K579" i="1"/>
  <c r="K576" i="1"/>
  <c r="K574" i="1"/>
  <c r="K564" i="1"/>
  <c r="K553" i="1"/>
  <c r="K550" i="1"/>
  <c r="K546" i="1"/>
  <c r="K541" i="1"/>
  <c r="K538" i="1"/>
  <c r="K536" i="1"/>
  <c r="K534" i="1"/>
  <c r="K532" i="1"/>
  <c r="K530" i="1"/>
  <c r="K528" i="1"/>
  <c r="M528" i="1" s="1"/>
  <c r="K526" i="1"/>
  <c r="K524" i="1"/>
  <c r="K522" i="1"/>
  <c r="K515" i="1"/>
  <c r="M515" i="1" s="1"/>
  <c r="K504" i="1"/>
  <c r="K501" i="1"/>
  <c r="K499" i="1"/>
  <c r="K496" i="1"/>
  <c r="K494" i="1"/>
  <c r="K488" i="1"/>
  <c r="K486" i="1"/>
  <c r="K467" i="1"/>
  <c r="K459" i="1"/>
  <c r="M459" i="1" s="1"/>
  <c r="K455" i="1"/>
  <c r="K453" i="1"/>
  <c r="K447" i="1"/>
  <c r="K443" i="1"/>
  <c r="K441" i="1"/>
  <c r="K438" i="1"/>
  <c r="K436" i="1"/>
  <c r="K433" i="1"/>
  <c r="K431" i="1"/>
  <c r="M431" i="1" s="1"/>
  <c r="K428" i="1"/>
  <c r="K424" i="1"/>
  <c r="K421" i="1"/>
  <c r="K419" i="1"/>
  <c r="K417" i="1"/>
  <c r="K415" i="1"/>
  <c r="K412" i="1"/>
  <c r="M412" i="1" s="1"/>
  <c r="K392" i="1"/>
  <c r="K390" i="1"/>
  <c r="K384" i="1"/>
  <c r="K376" i="1"/>
  <c r="K371" i="1"/>
  <c r="K328" i="1"/>
  <c r="K316" i="1"/>
  <c r="K315" i="1"/>
  <c r="K314" i="1"/>
  <c r="I596" i="1"/>
  <c r="I594" i="1"/>
  <c r="I592" i="1"/>
  <c r="I590" i="1"/>
  <c r="I588" i="1"/>
  <c r="I586" i="1"/>
  <c r="I579" i="1"/>
  <c r="I576" i="1"/>
  <c r="I574" i="1"/>
  <c r="I564" i="1"/>
  <c r="I553" i="1"/>
  <c r="I550" i="1"/>
  <c r="I549" i="1" s="1"/>
  <c r="I621" i="1" s="1"/>
  <c r="I546" i="1"/>
  <c r="I541" i="1"/>
  <c r="I538" i="1"/>
  <c r="I536" i="1"/>
  <c r="I534" i="1"/>
  <c r="I532" i="1"/>
  <c r="I530" i="1"/>
  <c r="I528" i="1"/>
  <c r="I526" i="1"/>
  <c r="I524" i="1"/>
  <c r="I522" i="1"/>
  <c r="I515" i="1"/>
  <c r="I504" i="1"/>
  <c r="I184" i="1" s="1"/>
  <c r="I183" i="1" s="1"/>
  <c r="I501" i="1"/>
  <c r="I499" i="1"/>
  <c r="I496" i="1"/>
  <c r="I612" i="1" s="1"/>
  <c r="I494" i="1"/>
  <c r="I488" i="1"/>
  <c r="I486" i="1"/>
  <c r="I467" i="1"/>
  <c r="I459" i="1"/>
  <c r="I455" i="1"/>
  <c r="I453" i="1"/>
  <c r="I447" i="1"/>
  <c r="I443" i="1"/>
  <c r="I441" i="1"/>
  <c r="I438" i="1"/>
  <c r="I617" i="1" s="1"/>
  <c r="I436" i="1"/>
  <c r="I433" i="1"/>
  <c r="I618" i="1" s="1"/>
  <c r="I431" i="1"/>
  <c r="I428" i="1"/>
  <c r="I424" i="1"/>
  <c r="I421" i="1"/>
  <c r="I419" i="1"/>
  <c r="I417" i="1"/>
  <c r="I415" i="1"/>
  <c r="I412" i="1"/>
  <c r="I392" i="1"/>
  <c r="I390" i="1"/>
  <c r="I384" i="1"/>
  <c r="I376" i="1"/>
  <c r="I371" i="1"/>
  <c r="I328" i="1"/>
  <c r="I316" i="1"/>
  <c r="I315" i="1"/>
  <c r="I314" i="1"/>
  <c r="J276" i="1"/>
  <c r="K276" i="1"/>
  <c r="M276" i="1" s="1"/>
  <c r="I276" i="1"/>
  <c r="J265" i="1"/>
  <c r="J264" i="1" s="1"/>
  <c r="J37" i="1" s="1"/>
  <c r="J261" i="1"/>
  <c r="J259" i="1" s="1"/>
  <c r="J258" i="1" s="1"/>
  <c r="J257" i="1" s="1"/>
  <c r="J34" i="1" s="1"/>
  <c r="J255" i="1"/>
  <c r="J254" i="1" s="1"/>
  <c r="J253" i="1" s="1"/>
  <c r="J250" i="1"/>
  <c r="J249" i="1"/>
  <c r="J248" i="1"/>
  <c r="J247" i="1"/>
  <c r="J246" i="1"/>
  <c r="J243" i="1"/>
  <c r="J242" i="1"/>
  <c r="J241" i="1"/>
  <c r="J239" i="1"/>
  <c r="J238" i="1"/>
  <c r="J236" i="1"/>
  <c r="J235" i="1"/>
  <c r="J234" i="1"/>
  <c r="J233" i="1"/>
  <c r="J231" i="1"/>
  <c r="J230" i="1"/>
  <c r="J228" i="1"/>
  <c r="J227" i="1"/>
  <c r="J226" i="1"/>
  <c r="J224" i="1"/>
  <c r="J223" i="1"/>
  <c r="J222" i="1"/>
  <c r="J221" i="1"/>
  <c r="J220" i="1"/>
  <c r="J217" i="1"/>
  <c r="J216" i="1" s="1"/>
  <c r="J215" i="1" s="1"/>
  <c r="J211" i="1"/>
  <c r="J208" i="1"/>
  <c r="J205" i="1"/>
  <c r="J203" i="1"/>
  <c r="J198" i="1"/>
  <c r="J197" i="1"/>
  <c r="J195" i="1" s="1"/>
  <c r="J193" i="1"/>
  <c r="J192" i="1" s="1"/>
  <c r="J190" i="1"/>
  <c r="J189" i="1"/>
  <c r="J187" i="1"/>
  <c r="J181" i="1"/>
  <c r="J180" i="1" s="1"/>
  <c r="J178" i="1"/>
  <c r="J177" i="1"/>
  <c r="J175" i="1"/>
  <c r="J174" i="1" s="1"/>
  <c r="J172" i="1"/>
  <c r="J171" i="1"/>
  <c r="J170" i="1"/>
  <c r="J168" i="1"/>
  <c r="J167" i="1" s="1"/>
  <c r="J165" i="1"/>
  <c r="J164" i="1"/>
  <c r="J163" i="1"/>
  <c r="J162" i="1"/>
  <c r="J161" i="1"/>
  <c r="J160" i="1"/>
  <c r="J158" i="1"/>
  <c r="J157" i="1" s="1"/>
  <c r="J156" i="1"/>
  <c r="J155" i="1"/>
  <c r="J154" i="1"/>
  <c r="J153" i="1"/>
  <c r="J152" i="1"/>
  <c r="J151" i="1"/>
  <c r="J150" i="1"/>
  <c r="J149" i="1"/>
  <c r="J148" i="1"/>
  <c r="J146" i="1"/>
  <c r="J145" i="1"/>
  <c r="J144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5" i="1"/>
  <c r="J124" i="1"/>
  <c r="J122" i="1"/>
  <c r="J121" i="1"/>
  <c r="J119" i="1"/>
  <c r="J118" i="1"/>
  <c r="J112" i="1"/>
  <c r="J109" i="1"/>
  <c r="J108" i="1" s="1"/>
  <c r="J105" i="1"/>
  <c r="J103" i="1"/>
  <c r="J98" i="1"/>
  <c r="J275" i="1" s="1"/>
  <c r="J93" i="1"/>
  <c r="J86" i="1"/>
  <c r="J78" i="1"/>
  <c r="J75" i="1"/>
  <c r="J71" i="1"/>
  <c r="M71" i="1" s="1"/>
  <c r="J66" i="1"/>
  <c r="J63" i="1"/>
  <c r="J59" i="1"/>
  <c r="J56" i="1"/>
  <c r="J49" i="1"/>
  <c r="K265" i="1"/>
  <c r="K259" i="1"/>
  <c r="K255" i="1"/>
  <c r="K250" i="1"/>
  <c r="K249" i="1"/>
  <c r="K248" i="1"/>
  <c r="K247" i="1"/>
  <c r="K246" i="1"/>
  <c r="K243" i="1"/>
  <c r="K242" i="1"/>
  <c r="K241" i="1"/>
  <c r="K239" i="1"/>
  <c r="K238" i="1"/>
  <c r="K236" i="1"/>
  <c r="K235" i="1"/>
  <c r="K234" i="1"/>
  <c r="K233" i="1"/>
  <c r="M233" i="1" s="1"/>
  <c r="K231" i="1"/>
  <c r="K230" i="1"/>
  <c r="K228" i="1"/>
  <c r="K227" i="1"/>
  <c r="K226" i="1"/>
  <c r="K224" i="1"/>
  <c r="K223" i="1"/>
  <c r="K222" i="1"/>
  <c r="K221" i="1"/>
  <c r="M221" i="1" s="1"/>
  <c r="K220" i="1"/>
  <c r="K217" i="1"/>
  <c r="K211" i="1"/>
  <c r="K208" i="1"/>
  <c r="K205" i="1"/>
  <c r="K203" i="1"/>
  <c r="K198" i="1"/>
  <c r="K197" i="1"/>
  <c r="K195" i="1" s="1"/>
  <c r="K193" i="1"/>
  <c r="K190" i="1"/>
  <c r="K189" i="1"/>
  <c r="K187" i="1"/>
  <c r="K181" i="1"/>
  <c r="K178" i="1"/>
  <c r="K177" i="1"/>
  <c r="K175" i="1"/>
  <c r="K172" i="1"/>
  <c r="K171" i="1"/>
  <c r="K170" i="1"/>
  <c r="K168" i="1"/>
  <c r="K165" i="1"/>
  <c r="K164" i="1"/>
  <c r="K163" i="1"/>
  <c r="K162" i="1"/>
  <c r="K161" i="1"/>
  <c r="K160" i="1"/>
  <c r="K158" i="1"/>
  <c r="K156" i="1"/>
  <c r="K155" i="1"/>
  <c r="K154" i="1"/>
  <c r="K153" i="1"/>
  <c r="K152" i="1"/>
  <c r="K151" i="1"/>
  <c r="M151" i="1" s="1"/>
  <c r="K150" i="1"/>
  <c r="K149" i="1"/>
  <c r="K148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8" i="1"/>
  <c r="K125" i="1"/>
  <c r="K124" i="1"/>
  <c r="K122" i="1"/>
  <c r="K121" i="1"/>
  <c r="K119" i="1"/>
  <c r="K118" i="1"/>
  <c r="K112" i="1"/>
  <c r="K109" i="1"/>
  <c r="K105" i="1"/>
  <c r="K103" i="1"/>
  <c r="K98" i="1"/>
  <c r="K93" i="1"/>
  <c r="K86" i="1"/>
  <c r="K78" i="1"/>
  <c r="K75" i="1"/>
  <c r="K71" i="1"/>
  <c r="K66" i="1"/>
  <c r="K63" i="1"/>
  <c r="K59" i="1"/>
  <c r="K56" i="1"/>
  <c r="K49" i="1"/>
  <c r="I265" i="1"/>
  <c r="I264" i="1"/>
  <c r="I37" i="1" s="1"/>
  <c r="I261" i="1"/>
  <c r="I259" i="1" s="1"/>
  <c r="I258" i="1" s="1"/>
  <c r="I257" i="1" s="1"/>
  <c r="I34" i="1" s="1"/>
  <c r="I255" i="1"/>
  <c r="I254" i="1" s="1"/>
  <c r="I253" i="1" s="1"/>
  <c r="I250" i="1"/>
  <c r="I249" i="1"/>
  <c r="I248" i="1"/>
  <c r="I247" i="1"/>
  <c r="I246" i="1"/>
  <c r="I243" i="1"/>
  <c r="I242" i="1"/>
  <c r="I241" i="1"/>
  <c r="I239" i="1"/>
  <c r="I238" i="1"/>
  <c r="I237" i="1" s="1"/>
  <c r="I236" i="1"/>
  <c r="I235" i="1"/>
  <c r="I234" i="1"/>
  <c r="I233" i="1"/>
  <c r="I231" i="1"/>
  <c r="I230" i="1"/>
  <c r="I228" i="1"/>
  <c r="I227" i="1"/>
  <c r="I226" i="1"/>
  <c r="I224" i="1"/>
  <c r="I223" i="1"/>
  <c r="I222" i="1"/>
  <c r="I221" i="1"/>
  <c r="I220" i="1"/>
  <c r="I217" i="1"/>
  <c r="I216" i="1" s="1"/>
  <c r="I215" i="1" s="1"/>
  <c r="I211" i="1"/>
  <c r="I208" i="1"/>
  <c r="I207" i="1" s="1"/>
  <c r="I205" i="1"/>
  <c r="I203" i="1"/>
  <c r="I198" i="1"/>
  <c r="I197" i="1"/>
  <c r="I195" i="1" s="1"/>
  <c r="I193" i="1"/>
  <c r="I192" i="1" s="1"/>
  <c r="I190" i="1"/>
  <c r="I189" i="1"/>
  <c r="I187" i="1"/>
  <c r="I181" i="1"/>
  <c r="I180" i="1" s="1"/>
  <c r="I178" i="1"/>
  <c r="I177" i="1"/>
  <c r="I175" i="1"/>
  <c r="I174" i="1" s="1"/>
  <c r="I172" i="1"/>
  <c r="I171" i="1"/>
  <c r="I170" i="1"/>
  <c r="I168" i="1"/>
  <c r="I167" i="1" s="1"/>
  <c r="I165" i="1"/>
  <c r="I164" i="1"/>
  <c r="I163" i="1"/>
  <c r="I162" i="1"/>
  <c r="I161" i="1"/>
  <c r="I160" i="1"/>
  <c r="I158" i="1"/>
  <c r="I157" i="1" s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33" i="1"/>
  <c r="I131" i="1"/>
  <c r="I130" i="1"/>
  <c r="I129" i="1"/>
  <c r="I128" i="1"/>
  <c r="I125" i="1"/>
  <c r="I124" i="1"/>
  <c r="I122" i="1"/>
  <c r="I121" i="1"/>
  <c r="I119" i="1"/>
  <c r="I118" i="1"/>
  <c r="I117" i="1" s="1"/>
  <c r="I112" i="1"/>
  <c r="I109" i="1"/>
  <c r="I105" i="1"/>
  <c r="I103" i="1"/>
  <c r="I102" i="1" s="1"/>
  <c r="I98" i="1"/>
  <c r="I93" i="1"/>
  <c r="I86" i="1"/>
  <c r="I78" i="1"/>
  <c r="I75" i="1"/>
  <c r="I71" i="1"/>
  <c r="I65" i="1" s="1"/>
  <c r="I279" i="1" s="1"/>
  <c r="I278" i="1" s="1"/>
  <c r="I66" i="1"/>
  <c r="I63" i="1"/>
  <c r="I59" i="1"/>
  <c r="I56" i="1"/>
  <c r="I49" i="1"/>
  <c r="K192" i="1" l="1"/>
  <c r="M193" i="1"/>
  <c r="M371" i="1"/>
  <c r="K275" i="1"/>
  <c r="M98" i="1"/>
  <c r="M134" i="1"/>
  <c r="M152" i="1"/>
  <c r="K174" i="1"/>
  <c r="M175" i="1"/>
  <c r="M231" i="1"/>
  <c r="L231" i="1"/>
  <c r="K258" i="1"/>
  <c r="M259" i="1"/>
  <c r="M376" i="1"/>
  <c r="L421" i="1"/>
  <c r="M421" i="1"/>
  <c r="L494" i="1"/>
  <c r="M494" i="1"/>
  <c r="M526" i="1"/>
  <c r="L526" i="1"/>
  <c r="L63" i="1"/>
  <c r="M63" i="1"/>
  <c r="M103" i="1"/>
  <c r="L103" i="1"/>
  <c r="M124" i="1"/>
  <c r="M135" i="1"/>
  <c r="M144" i="1"/>
  <c r="M153" i="1"/>
  <c r="M163" i="1"/>
  <c r="M177" i="1"/>
  <c r="M198" i="1"/>
  <c r="L198" i="1"/>
  <c r="M222" i="1"/>
  <c r="L222" i="1"/>
  <c r="M243" i="1"/>
  <c r="L243" i="1"/>
  <c r="K264" i="1"/>
  <c r="L265" i="1"/>
  <c r="M265" i="1"/>
  <c r="M384" i="1"/>
  <c r="L384" i="1"/>
  <c r="M424" i="1"/>
  <c r="M447" i="1"/>
  <c r="K612" i="1"/>
  <c r="M496" i="1"/>
  <c r="L496" i="1"/>
  <c r="K549" i="1"/>
  <c r="M550" i="1"/>
  <c r="M590" i="1"/>
  <c r="M629" i="1"/>
  <c r="M133" i="1"/>
  <c r="M488" i="1"/>
  <c r="M59" i="1"/>
  <c r="M122" i="1"/>
  <c r="M142" i="1"/>
  <c r="M162" i="1"/>
  <c r="M242" i="1"/>
  <c r="L242" i="1"/>
  <c r="M443" i="1"/>
  <c r="M546" i="1"/>
  <c r="L546" i="1"/>
  <c r="M628" i="1"/>
  <c r="M105" i="1"/>
  <c r="L105" i="1"/>
  <c r="M125" i="1"/>
  <c r="M136" i="1"/>
  <c r="L136" i="1"/>
  <c r="M145" i="1"/>
  <c r="M154" i="1"/>
  <c r="M164" i="1"/>
  <c r="M178" i="1"/>
  <c r="M203" i="1"/>
  <c r="L203" i="1"/>
  <c r="M223" i="1"/>
  <c r="L223" i="1"/>
  <c r="L234" i="1"/>
  <c r="M234" i="1"/>
  <c r="M246" i="1"/>
  <c r="L246" i="1"/>
  <c r="J85" i="1"/>
  <c r="M390" i="1"/>
  <c r="M428" i="1"/>
  <c r="M453" i="1"/>
  <c r="L453" i="1"/>
  <c r="L499" i="1"/>
  <c r="M499" i="1"/>
  <c r="M530" i="1"/>
  <c r="M553" i="1"/>
  <c r="M592" i="1"/>
  <c r="L592" i="1"/>
  <c r="M631" i="1"/>
  <c r="M56" i="1"/>
  <c r="K254" i="1"/>
  <c r="M255" i="1"/>
  <c r="L255" i="1"/>
  <c r="M419" i="1"/>
  <c r="L419" i="1"/>
  <c r="M541" i="1"/>
  <c r="M586" i="1"/>
  <c r="M128" i="1"/>
  <c r="K180" i="1"/>
  <c r="M181" i="1"/>
  <c r="L247" i="1"/>
  <c r="M247" i="1"/>
  <c r="M314" i="1"/>
  <c r="L455" i="1"/>
  <c r="M455" i="1"/>
  <c r="M532" i="1"/>
  <c r="M596" i="1"/>
  <c r="M632" i="1"/>
  <c r="M75" i="1"/>
  <c r="M129" i="1"/>
  <c r="M138" i="1"/>
  <c r="L148" i="1"/>
  <c r="M148" i="1"/>
  <c r="M156" i="1"/>
  <c r="K167" i="1"/>
  <c r="M167" i="1" s="1"/>
  <c r="M168" i="1"/>
  <c r="M187" i="1"/>
  <c r="L208" i="1"/>
  <c r="M208" i="1"/>
  <c r="M226" i="1"/>
  <c r="M236" i="1"/>
  <c r="L236" i="1"/>
  <c r="M248" i="1"/>
  <c r="L248" i="1"/>
  <c r="I619" i="1"/>
  <c r="M315" i="1"/>
  <c r="K618" i="1"/>
  <c r="M618" i="1" s="1"/>
  <c r="M433" i="1"/>
  <c r="K184" i="1"/>
  <c r="M504" i="1"/>
  <c r="M534" i="1"/>
  <c r="M574" i="1"/>
  <c r="M93" i="1"/>
  <c r="M161" i="1"/>
  <c r="L161" i="1"/>
  <c r="L241" i="1"/>
  <c r="M241" i="1"/>
  <c r="L524" i="1"/>
  <c r="M524" i="1"/>
  <c r="M205" i="1"/>
  <c r="M235" i="1"/>
  <c r="M501" i="1"/>
  <c r="L501" i="1"/>
  <c r="M564" i="1"/>
  <c r="M78" i="1"/>
  <c r="M118" i="1"/>
  <c r="M130" i="1"/>
  <c r="M139" i="1"/>
  <c r="M149" i="1"/>
  <c r="K157" i="1"/>
  <c r="M158" i="1"/>
  <c r="M170" i="1"/>
  <c r="M189" i="1"/>
  <c r="M211" i="1"/>
  <c r="L211" i="1"/>
  <c r="L227" i="1"/>
  <c r="M227" i="1"/>
  <c r="M238" i="1"/>
  <c r="L238" i="1"/>
  <c r="M249" i="1"/>
  <c r="I540" i="1"/>
  <c r="I622" i="1" s="1"/>
  <c r="M316" i="1"/>
  <c r="M415" i="1"/>
  <c r="L415" i="1"/>
  <c r="L436" i="1"/>
  <c r="M436" i="1"/>
  <c r="M467" i="1"/>
  <c r="M536" i="1"/>
  <c r="L536" i="1"/>
  <c r="M576" i="1"/>
  <c r="M607" i="1"/>
  <c r="L607" i="1"/>
  <c r="M121" i="1"/>
  <c r="M141" i="1"/>
  <c r="M172" i="1"/>
  <c r="M441" i="1"/>
  <c r="L441" i="1"/>
  <c r="M627" i="1"/>
  <c r="M109" i="1"/>
  <c r="M137" i="1"/>
  <c r="M146" i="1"/>
  <c r="M165" i="1"/>
  <c r="L224" i="1"/>
  <c r="M224" i="1"/>
  <c r="M392" i="1"/>
  <c r="I108" i="1"/>
  <c r="I127" i="1"/>
  <c r="M86" i="1"/>
  <c r="M119" i="1"/>
  <c r="M131" i="1"/>
  <c r="M140" i="1"/>
  <c r="M150" i="1"/>
  <c r="M160" i="1"/>
  <c r="M171" i="1"/>
  <c r="M190" i="1"/>
  <c r="K216" i="1"/>
  <c r="M217" i="1"/>
  <c r="M228" i="1"/>
  <c r="L228" i="1"/>
  <c r="M239" i="1"/>
  <c r="L239" i="1"/>
  <c r="M250" i="1"/>
  <c r="L250" i="1"/>
  <c r="M328" i="1"/>
  <c r="L417" i="1"/>
  <c r="M417" i="1"/>
  <c r="K617" i="1"/>
  <c r="M438" i="1"/>
  <c r="L438" i="1"/>
  <c r="M486" i="1"/>
  <c r="M522" i="1"/>
  <c r="M538" i="1"/>
  <c r="K609" i="1"/>
  <c r="M579" i="1"/>
  <c r="M608" i="1"/>
  <c r="M155" i="1"/>
  <c r="M220" i="1"/>
  <c r="J65" i="1"/>
  <c r="J47" i="1" s="1"/>
  <c r="J27" i="1" s="1"/>
  <c r="M66" i="1"/>
  <c r="J619" i="1"/>
  <c r="I74" i="1"/>
  <c r="J202" i="1"/>
  <c r="J281" i="1" s="1"/>
  <c r="J277" i="1"/>
  <c r="I521" i="1"/>
  <c r="J313" i="1"/>
  <c r="M49" i="1"/>
  <c r="I611" i="1"/>
  <c r="I202" i="1"/>
  <c r="I281" i="1" s="1"/>
  <c r="I299" i="1"/>
  <c r="I298" i="1" s="1"/>
  <c r="J299" i="1"/>
  <c r="J298" i="1" s="1"/>
  <c r="J503" i="1"/>
  <c r="K176" i="1"/>
  <c r="K611" i="1"/>
  <c r="K540" i="1"/>
  <c r="K619" i="1"/>
  <c r="M619" i="1" s="1"/>
  <c r="K375" i="1"/>
  <c r="K240" i="1"/>
  <c r="K313" i="1"/>
  <c r="K123" i="1"/>
  <c r="K65" i="1"/>
  <c r="K74" i="1"/>
  <c r="I295" i="1"/>
  <c r="I293" i="1" s="1"/>
  <c r="I301" i="1"/>
  <c r="I300" i="1" s="1"/>
  <c r="K295" i="1"/>
  <c r="J159" i="1"/>
  <c r="J552" i="1"/>
  <c r="J626" i="1" s="1"/>
  <c r="J297" i="1"/>
  <c r="J296" i="1" s="1"/>
  <c r="J232" i="1"/>
  <c r="K120" i="1"/>
  <c r="I610" i="1"/>
  <c r="K186" i="1"/>
  <c r="I85" i="1"/>
  <c r="K237" i="1"/>
  <c r="J169" i="1"/>
  <c r="J166" i="1" s="1"/>
  <c r="I275" i="1"/>
  <c r="I375" i="1"/>
  <c r="I240" i="1"/>
  <c r="J578" i="1"/>
  <c r="J606" i="1" s="1"/>
  <c r="K102" i="1"/>
  <c r="J48" i="1"/>
  <c r="J102" i="1"/>
  <c r="I616" i="1"/>
  <c r="K616" i="1"/>
  <c r="J616" i="1"/>
  <c r="I201" i="1"/>
  <c r="I28" i="1" s="1"/>
  <c r="J176" i="1"/>
  <c r="J173" i="1" s="1"/>
  <c r="I503" i="1"/>
  <c r="I624" i="1" s="1"/>
  <c r="K503" i="1"/>
  <c r="J33" i="1"/>
  <c r="J284" i="1"/>
  <c r="J283" i="1" s="1"/>
  <c r="J35" i="1"/>
  <c r="I284" i="1"/>
  <c r="I283" i="1" s="1"/>
  <c r="I33" i="1"/>
  <c r="I35" i="1" s="1"/>
  <c r="J117" i="1"/>
  <c r="I176" i="1"/>
  <c r="K48" i="1"/>
  <c r="K299" i="1"/>
  <c r="J74" i="1"/>
  <c r="J295" i="1"/>
  <c r="J293" i="1" s="1"/>
  <c r="J245" i="1"/>
  <c r="J244" i="1" s="1"/>
  <c r="I389" i="1"/>
  <c r="K389" i="1"/>
  <c r="J389" i="1"/>
  <c r="J207" i="1"/>
  <c r="J540" i="1"/>
  <c r="K610" i="1"/>
  <c r="I159" i="1"/>
  <c r="I277" i="1"/>
  <c r="I615" i="1"/>
  <c r="I297" i="1"/>
  <c r="I296" i="1" s="1"/>
  <c r="I245" i="1"/>
  <c r="I244" i="1" s="1"/>
  <c r="J610" i="1"/>
  <c r="I186" i="1"/>
  <c r="I185" i="1" s="1"/>
  <c r="K143" i="1"/>
  <c r="I123" i="1"/>
  <c r="I232" i="1"/>
  <c r="K108" i="1"/>
  <c r="K202" i="1"/>
  <c r="J123" i="1"/>
  <c r="I313" i="1"/>
  <c r="I312" i="1" s="1"/>
  <c r="I311" i="1" s="1"/>
  <c r="I552" i="1"/>
  <c r="I626" i="1" s="1"/>
  <c r="K552" i="1"/>
  <c r="J521" i="1"/>
  <c r="K615" i="1"/>
  <c r="K117" i="1"/>
  <c r="J466" i="1"/>
  <c r="K297" i="1"/>
  <c r="K301" i="1"/>
  <c r="K207" i="1"/>
  <c r="J301" i="1"/>
  <c r="J300" i="1" s="1"/>
  <c r="I282" i="1"/>
  <c r="I280" i="1" s="1"/>
  <c r="I466" i="1"/>
  <c r="I573" i="1"/>
  <c r="I623" i="1" s="1"/>
  <c r="K466" i="1"/>
  <c r="K573" i="1"/>
  <c r="J573" i="1"/>
  <c r="J623" i="1" s="1"/>
  <c r="J615" i="1"/>
  <c r="K232" i="1"/>
  <c r="J274" i="1"/>
  <c r="J273" i="1" s="1"/>
  <c r="J191" i="1"/>
  <c r="I578" i="1"/>
  <c r="I606" i="1" s="1"/>
  <c r="K578" i="1"/>
  <c r="K85" i="1"/>
  <c r="K521" i="1"/>
  <c r="J375" i="1"/>
  <c r="K277" i="1"/>
  <c r="I48" i="1"/>
  <c r="I609" i="1"/>
  <c r="J219" i="1"/>
  <c r="J127" i="1"/>
  <c r="J143" i="1"/>
  <c r="J237" i="1"/>
  <c r="J240" i="1"/>
  <c r="J120" i="1"/>
  <c r="J132" i="1"/>
  <c r="J186" i="1"/>
  <c r="J185" i="1" s="1"/>
  <c r="K219" i="1"/>
  <c r="K127" i="1"/>
  <c r="K169" i="1"/>
  <c r="K191" i="1"/>
  <c r="K132" i="1"/>
  <c r="K159" i="1"/>
  <c r="K245" i="1"/>
  <c r="I120" i="1"/>
  <c r="I169" i="1"/>
  <c r="I166" i="1" s="1"/>
  <c r="I173" i="1"/>
  <c r="I191" i="1"/>
  <c r="I219" i="1"/>
  <c r="I179" i="1"/>
  <c r="I143" i="1"/>
  <c r="I132" i="1"/>
  <c r="J179" i="1"/>
  <c r="M102" i="1" l="1"/>
  <c r="L102" i="1"/>
  <c r="M120" i="1"/>
  <c r="M74" i="1"/>
  <c r="M611" i="1"/>
  <c r="M275" i="1"/>
  <c r="M615" i="1"/>
  <c r="K621" i="1"/>
  <c r="M549" i="1"/>
  <c r="M132" i="1"/>
  <c r="M277" i="1"/>
  <c r="M232" i="1"/>
  <c r="M191" i="1"/>
  <c r="K282" i="1"/>
  <c r="L207" i="1"/>
  <c r="M207" i="1"/>
  <c r="K626" i="1"/>
  <c r="M552" i="1"/>
  <c r="M610" i="1"/>
  <c r="K279" i="1"/>
  <c r="K173" i="1"/>
  <c r="M176" i="1"/>
  <c r="M174" i="1"/>
  <c r="K244" i="1"/>
  <c r="M245" i="1"/>
  <c r="M117" i="1"/>
  <c r="K185" i="1"/>
  <c r="M186" i="1"/>
  <c r="M521" i="1"/>
  <c r="K253" i="1"/>
  <c r="M254" i="1"/>
  <c r="L254" i="1"/>
  <c r="M612" i="1"/>
  <c r="L612" i="1"/>
  <c r="M108" i="1"/>
  <c r="K183" i="1"/>
  <c r="M184" i="1"/>
  <c r="M180" i="1"/>
  <c r="K622" i="1"/>
  <c r="M540" i="1"/>
  <c r="K298" i="1"/>
  <c r="M299" i="1"/>
  <c r="M123" i="1"/>
  <c r="M127" i="1"/>
  <c r="M85" i="1"/>
  <c r="K623" i="1"/>
  <c r="M573" i="1"/>
  <c r="K296" i="1"/>
  <c r="M297" i="1"/>
  <c r="M313" i="1"/>
  <c r="M609" i="1"/>
  <c r="M617" i="1"/>
  <c r="L617" i="1"/>
  <c r="K37" i="1"/>
  <c r="M264" i="1"/>
  <c r="L264" i="1"/>
  <c r="M159" i="1"/>
  <c r="K215" i="1"/>
  <c r="M215" i="1" s="1"/>
  <c r="M216" i="1"/>
  <c r="K166" i="1"/>
  <c r="M169" i="1"/>
  <c r="K300" i="1"/>
  <c r="L301" i="1"/>
  <c r="M301" i="1"/>
  <c r="M616" i="1"/>
  <c r="K606" i="1"/>
  <c r="M578" i="1"/>
  <c r="M466" i="1"/>
  <c r="M237" i="1"/>
  <c r="L237" i="1"/>
  <c r="L240" i="1"/>
  <c r="M240" i="1"/>
  <c r="K257" i="1"/>
  <c r="M258" i="1"/>
  <c r="K179" i="1"/>
  <c r="K292" i="1" s="1"/>
  <c r="J218" i="1"/>
  <c r="K281" i="1"/>
  <c r="M202" i="1"/>
  <c r="M389" i="1"/>
  <c r="K293" i="1"/>
  <c r="M295" i="1"/>
  <c r="M375" i="1"/>
  <c r="M157" i="1"/>
  <c r="M192" i="1"/>
  <c r="M143" i="1"/>
  <c r="M503" i="1"/>
  <c r="M219" i="1"/>
  <c r="J279" i="1"/>
  <c r="M65" i="1"/>
  <c r="M48" i="1"/>
  <c r="J116" i="1"/>
  <c r="I310" i="1"/>
  <c r="J312" i="1"/>
  <c r="J604" i="1" s="1"/>
  <c r="I126" i="1"/>
  <c r="K312" i="1"/>
  <c r="K116" i="1"/>
  <c r="K387" i="1"/>
  <c r="K201" i="1"/>
  <c r="I116" i="1"/>
  <c r="I625" i="1"/>
  <c r="K218" i="1"/>
  <c r="I620" i="1"/>
  <c r="J605" i="1"/>
  <c r="J310" i="1"/>
  <c r="J126" i="1"/>
  <c r="J115" i="1" s="1"/>
  <c r="J29" i="1" s="1"/>
  <c r="J214" i="1"/>
  <c r="J30" i="1" s="1"/>
  <c r="K47" i="1"/>
  <c r="K274" i="1"/>
  <c r="K280" i="1"/>
  <c r="J622" i="1"/>
  <c r="J620" i="1"/>
  <c r="J201" i="1"/>
  <c r="J28" i="1" s="1"/>
  <c r="J282" i="1"/>
  <c r="J280" i="1" s="1"/>
  <c r="K620" i="1"/>
  <c r="J625" i="1"/>
  <c r="J624" i="1"/>
  <c r="K625" i="1"/>
  <c r="K624" i="1"/>
  <c r="J387" i="1"/>
  <c r="J388" i="1" s="1"/>
  <c r="I47" i="1"/>
  <c r="I27" i="1" s="1"/>
  <c r="I274" i="1"/>
  <c r="I273" i="1" s="1"/>
  <c r="I285" i="1" s="1"/>
  <c r="I218" i="1"/>
  <c r="I214" i="1" s="1"/>
  <c r="I30" i="1" s="1"/>
  <c r="I605" i="1"/>
  <c r="I604" i="1"/>
  <c r="I633" i="1" s="1"/>
  <c r="I387" i="1"/>
  <c r="I388" i="1" s="1"/>
  <c r="J292" i="1"/>
  <c r="J291" i="1" s="1"/>
  <c r="J302" i="1" s="1"/>
  <c r="K126" i="1"/>
  <c r="I292" i="1"/>
  <c r="I291" i="1" s="1"/>
  <c r="I302" i="1" s="1"/>
  <c r="M298" i="1" l="1"/>
  <c r="M282" i="1"/>
  <c r="L282" i="1"/>
  <c r="M620" i="1"/>
  <c r="K34" i="1"/>
  <c r="M34" i="1" s="1"/>
  <c r="M257" i="1"/>
  <c r="M37" i="1"/>
  <c r="L37" i="1"/>
  <c r="M622" i="1"/>
  <c r="M621" i="1"/>
  <c r="M280" i="1"/>
  <c r="M244" i="1"/>
  <c r="M606" i="1"/>
  <c r="M166" i="1"/>
  <c r="M296" i="1"/>
  <c r="M185" i="1"/>
  <c r="K278" i="1"/>
  <c r="M293" i="1"/>
  <c r="K28" i="1"/>
  <c r="M28" i="1" s="1"/>
  <c r="M201" i="1"/>
  <c r="M626" i="1"/>
  <c r="K311" i="1"/>
  <c r="M312" i="1"/>
  <c r="M183" i="1"/>
  <c r="K273" i="1"/>
  <c r="M274" i="1"/>
  <c r="J311" i="1"/>
  <c r="M281" i="1"/>
  <c r="M173" i="1"/>
  <c r="M179" i="1"/>
  <c r="M300" i="1"/>
  <c r="L300" i="1"/>
  <c r="M116" i="1"/>
  <c r="M623" i="1"/>
  <c r="L253" i="1"/>
  <c r="M253" i="1"/>
  <c r="K33" i="1"/>
  <c r="K284" i="1"/>
  <c r="M126" i="1"/>
  <c r="M624" i="1"/>
  <c r="M625" i="1"/>
  <c r="K291" i="1"/>
  <c r="M292" i="1"/>
  <c r="K214" i="1"/>
  <c r="M218" i="1"/>
  <c r="K388" i="1"/>
  <c r="M387" i="1"/>
  <c r="J278" i="1"/>
  <c r="M278" i="1" s="1"/>
  <c r="M279" i="1"/>
  <c r="K27" i="1"/>
  <c r="M47" i="1"/>
  <c r="I115" i="1"/>
  <c r="I29" i="1" s="1"/>
  <c r="I31" i="1" s="1"/>
  <c r="I39" i="1" s="1"/>
  <c r="J598" i="1"/>
  <c r="K605" i="1"/>
  <c r="K310" i="1"/>
  <c r="K604" i="1"/>
  <c r="K115" i="1"/>
  <c r="J633" i="1"/>
  <c r="J31" i="1"/>
  <c r="J39" i="1" s="1"/>
  <c r="I598" i="1"/>
  <c r="K598" i="1" l="1"/>
  <c r="M310" i="1"/>
  <c r="M605" i="1"/>
  <c r="K283" i="1"/>
  <c r="M284" i="1"/>
  <c r="L284" i="1"/>
  <c r="M311" i="1"/>
  <c r="L33" i="1"/>
  <c r="K35" i="1"/>
  <c r="M33" i="1"/>
  <c r="M273" i="1"/>
  <c r="K633" i="1"/>
  <c r="M604" i="1"/>
  <c r="K29" i="1"/>
  <c r="M115" i="1"/>
  <c r="M633" i="1"/>
  <c r="K30" i="1"/>
  <c r="M30" i="1" s="1"/>
  <c r="M214" i="1"/>
  <c r="M388" i="1"/>
  <c r="M598" i="1"/>
  <c r="K302" i="1"/>
  <c r="M291" i="1"/>
  <c r="J285" i="1"/>
  <c r="M29" i="1"/>
  <c r="M27" i="1"/>
  <c r="H596" i="1"/>
  <c r="L596" i="1" s="1"/>
  <c r="H594" i="1"/>
  <c r="H592" i="1"/>
  <c r="H590" i="1"/>
  <c r="L590" i="1" s="1"/>
  <c r="H588" i="1"/>
  <c r="H586" i="1"/>
  <c r="L586" i="1" s="1"/>
  <c r="H579" i="1"/>
  <c r="L579" i="1" s="1"/>
  <c r="H576" i="1"/>
  <c r="L576" i="1" s="1"/>
  <c r="H574" i="1"/>
  <c r="L574" i="1" s="1"/>
  <c r="H564" i="1"/>
  <c r="L564" i="1" s="1"/>
  <c r="H553" i="1"/>
  <c r="L553" i="1" s="1"/>
  <c r="H550" i="1"/>
  <c r="H546" i="1"/>
  <c r="H541" i="1"/>
  <c r="L541" i="1" s="1"/>
  <c r="H538" i="1"/>
  <c r="L538" i="1" s="1"/>
  <c r="H536" i="1"/>
  <c r="H534" i="1"/>
  <c r="L534" i="1" s="1"/>
  <c r="H532" i="1"/>
  <c r="L532" i="1" s="1"/>
  <c r="H530" i="1"/>
  <c r="L530" i="1" s="1"/>
  <c r="H528" i="1"/>
  <c r="H526" i="1"/>
  <c r="H524" i="1"/>
  <c r="H522" i="1"/>
  <c r="L522" i="1" s="1"/>
  <c r="H515" i="1"/>
  <c r="H504" i="1"/>
  <c r="L504" i="1" s="1"/>
  <c r="H501" i="1"/>
  <c r="H499" i="1"/>
  <c r="H496" i="1"/>
  <c r="H494" i="1"/>
  <c r="H488" i="1"/>
  <c r="L488" i="1" s="1"/>
  <c r="H486" i="1"/>
  <c r="H467" i="1"/>
  <c r="L467" i="1" s="1"/>
  <c r="H459" i="1"/>
  <c r="H455" i="1"/>
  <c r="H453" i="1"/>
  <c r="H447" i="1"/>
  <c r="L447" i="1" s="1"/>
  <c r="H443" i="1"/>
  <c r="L443" i="1" s="1"/>
  <c r="H441" i="1"/>
  <c r="H438" i="1"/>
  <c r="H436" i="1"/>
  <c r="H433" i="1"/>
  <c r="H431" i="1"/>
  <c r="H428" i="1"/>
  <c r="L428" i="1" s="1"/>
  <c r="H424" i="1"/>
  <c r="L424" i="1" s="1"/>
  <c r="H421" i="1"/>
  <c r="H419" i="1"/>
  <c r="H417" i="1"/>
  <c r="H415" i="1"/>
  <c r="H412" i="1"/>
  <c r="H392" i="1"/>
  <c r="L392" i="1" s="1"/>
  <c r="H390" i="1"/>
  <c r="L390" i="1" s="1"/>
  <c r="H384" i="1"/>
  <c r="H376" i="1"/>
  <c r="L376" i="1" s="1"/>
  <c r="H371" i="1"/>
  <c r="L371" i="1" s="1"/>
  <c r="H328" i="1"/>
  <c r="L328" i="1" s="1"/>
  <c r="H316" i="1"/>
  <c r="L316" i="1" s="1"/>
  <c r="H315" i="1"/>
  <c r="L315" i="1" s="1"/>
  <c r="H314" i="1"/>
  <c r="L314" i="1" s="1"/>
  <c r="H265" i="1"/>
  <c r="H264" i="1" s="1"/>
  <c r="H259" i="1"/>
  <c r="H255" i="1"/>
  <c r="H254" i="1" s="1"/>
  <c r="H253" i="1" s="1"/>
  <c r="H250" i="1"/>
  <c r="H249" i="1"/>
  <c r="L249" i="1" s="1"/>
  <c r="H248" i="1"/>
  <c r="H247" i="1"/>
  <c r="H246" i="1"/>
  <c r="H243" i="1"/>
  <c r="H242" i="1"/>
  <c r="H241" i="1"/>
  <c r="H239" i="1"/>
  <c r="H238" i="1"/>
  <c r="H236" i="1"/>
  <c r="H235" i="1"/>
  <c r="L235" i="1" s="1"/>
  <c r="H234" i="1"/>
  <c r="H233" i="1"/>
  <c r="H231" i="1"/>
  <c r="H230" i="1"/>
  <c r="H228" i="1"/>
  <c r="H227" i="1"/>
  <c r="H226" i="1"/>
  <c r="H224" i="1"/>
  <c r="H223" i="1"/>
  <c r="H222" i="1"/>
  <c r="H221" i="1"/>
  <c r="H220" i="1"/>
  <c r="L220" i="1" s="1"/>
  <c r="H217" i="1"/>
  <c r="H216" i="1" s="1"/>
  <c r="H215" i="1" s="1"/>
  <c r="H211" i="1"/>
  <c r="H208" i="1"/>
  <c r="H205" i="1"/>
  <c r="L205" i="1" s="1"/>
  <c r="H203" i="1"/>
  <c r="H198" i="1"/>
  <c r="H197" i="1"/>
  <c r="H195" i="1" s="1"/>
  <c r="H193" i="1"/>
  <c r="H190" i="1"/>
  <c r="L190" i="1" s="1"/>
  <c r="H189" i="1"/>
  <c r="L189" i="1" s="1"/>
  <c r="H187" i="1"/>
  <c r="L187" i="1" s="1"/>
  <c r="H181" i="1"/>
  <c r="H178" i="1"/>
  <c r="L178" i="1" s="1"/>
  <c r="H177" i="1"/>
  <c r="L177" i="1" s="1"/>
  <c r="H175" i="1"/>
  <c r="H172" i="1"/>
  <c r="L172" i="1" s="1"/>
  <c r="H171" i="1"/>
  <c r="L171" i="1" s="1"/>
  <c r="H170" i="1"/>
  <c r="L170" i="1" s="1"/>
  <c r="H168" i="1"/>
  <c r="H167" i="1" s="1"/>
  <c r="H165" i="1"/>
  <c r="L165" i="1" s="1"/>
  <c r="H164" i="1"/>
  <c r="L164" i="1" s="1"/>
  <c r="H163" i="1"/>
  <c r="L163" i="1" s="1"/>
  <c r="H162" i="1"/>
  <c r="L162" i="1" s="1"/>
  <c r="H161" i="1"/>
  <c r="H160" i="1"/>
  <c r="L160" i="1" s="1"/>
  <c r="H158" i="1"/>
  <c r="H156" i="1"/>
  <c r="H155" i="1"/>
  <c r="L155" i="1" s="1"/>
  <c r="H154" i="1"/>
  <c r="L154" i="1" s="1"/>
  <c r="H153" i="1"/>
  <c r="L153" i="1" s="1"/>
  <c r="H152" i="1"/>
  <c r="L152" i="1" s="1"/>
  <c r="H151" i="1"/>
  <c r="H150" i="1"/>
  <c r="L150" i="1" s="1"/>
  <c r="H149" i="1"/>
  <c r="L149" i="1" s="1"/>
  <c r="H148" i="1"/>
  <c r="H146" i="1"/>
  <c r="L146" i="1" s="1"/>
  <c r="H145" i="1"/>
  <c r="L145" i="1" s="1"/>
  <c r="H144" i="1"/>
  <c r="L144" i="1" s="1"/>
  <c r="H142" i="1"/>
  <c r="L142" i="1" s="1"/>
  <c r="H141" i="1"/>
  <c r="L141" i="1" s="1"/>
  <c r="H140" i="1"/>
  <c r="L140" i="1" s="1"/>
  <c r="H139" i="1"/>
  <c r="L139" i="1" s="1"/>
  <c r="H138" i="1"/>
  <c r="L138" i="1" s="1"/>
  <c r="H137" i="1"/>
  <c r="L137" i="1" s="1"/>
  <c r="H136" i="1"/>
  <c r="H135" i="1"/>
  <c r="L135" i="1" s="1"/>
  <c r="H134" i="1"/>
  <c r="L134" i="1" s="1"/>
  <c r="H133" i="1"/>
  <c r="L133" i="1" s="1"/>
  <c r="H131" i="1"/>
  <c r="L131" i="1" s="1"/>
  <c r="H130" i="1"/>
  <c r="L130" i="1" s="1"/>
  <c r="H129" i="1"/>
  <c r="L129" i="1" s="1"/>
  <c r="H128" i="1"/>
  <c r="L128" i="1" s="1"/>
  <c r="H125" i="1"/>
  <c r="L125" i="1" s="1"/>
  <c r="H124" i="1"/>
  <c r="L124" i="1" s="1"/>
  <c r="H122" i="1"/>
  <c r="L122" i="1" s="1"/>
  <c r="H121" i="1"/>
  <c r="H119" i="1"/>
  <c r="L119" i="1" s="1"/>
  <c r="H118" i="1"/>
  <c r="L118" i="1" s="1"/>
  <c r="H112" i="1"/>
  <c r="H109" i="1"/>
  <c r="L109" i="1" s="1"/>
  <c r="H105" i="1"/>
  <c r="H103" i="1"/>
  <c r="H98" i="1"/>
  <c r="L98" i="1" s="1"/>
  <c r="H93" i="1"/>
  <c r="L93" i="1" s="1"/>
  <c r="H86" i="1"/>
  <c r="L86" i="1" s="1"/>
  <c r="H78" i="1"/>
  <c r="L78" i="1" s="1"/>
  <c r="H75" i="1"/>
  <c r="L75" i="1" s="1"/>
  <c r="H71" i="1"/>
  <c r="L71" i="1" s="1"/>
  <c r="H66" i="1"/>
  <c r="L66" i="1" s="1"/>
  <c r="H63" i="1"/>
  <c r="H59" i="1"/>
  <c r="L59" i="1" s="1"/>
  <c r="H56" i="1"/>
  <c r="L56" i="1" s="1"/>
  <c r="H49" i="1"/>
  <c r="L49" i="1" s="1"/>
  <c r="H180" i="1" l="1"/>
  <c r="L180" i="1" s="1"/>
  <c r="L181" i="1"/>
  <c r="M283" i="1"/>
  <c r="L283" i="1"/>
  <c r="K285" i="1"/>
  <c r="H157" i="1"/>
  <c r="L157" i="1" s="1"/>
  <c r="L158" i="1"/>
  <c r="L35" i="1"/>
  <c r="M35" i="1"/>
  <c r="H120" i="1"/>
  <c r="L120" i="1" s="1"/>
  <c r="L121" i="1"/>
  <c r="H192" i="1"/>
  <c r="L192" i="1" s="1"/>
  <c r="L193" i="1"/>
  <c r="H174" i="1"/>
  <c r="L174" i="1" s="1"/>
  <c r="L175" i="1"/>
  <c r="H258" i="1"/>
  <c r="L259" i="1"/>
  <c r="H549" i="1"/>
  <c r="L549" i="1" s="1"/>
  <c r="L550" i="1"/>
  <c r="K31" i="1"/>
  <c r="M31" i="1" s="1"/>
  <c r="M302" i="1"/>
  <c r="K39" i="1"/>
  <c r="H540" i="1"/>
  <c r="L540" i="1" s="1"/>
  <c r="H176" i="1"/>
  <c r="H237" i="1"/>
  <c r="H123" i="1"/>
  <c r="L123" i="1" s="1"/>
  <c r="H65" i="1"/>
  <c r="L65" i="1" s="1"/>
  <c r="H503" i="1"/>
  <c r="L503" i="1" s="1"/>
  <c r="H232" i="1"/>
  <c r="L232" i="1" s="1"/>
  <c r="H573" i="1"/>
  <c r="L573" i="1" s="1"/>
  <c r="H389" i="1"/>
  <c r="L389" i="1" s="1"/>
  <c r="H313" i="1"/>
  <c r="L313" i="1" s="1"/>
  <c r="H202" i="1"/>
  <c r="L202" i="1" s="1"/>
  <c r="H375" i="1"/>
  <c r="L375" i="1" s="1"/>
  <c r="H552" i="1"/>
  <c r="L552" i="1" s="1"/>
  <c r="H102" i="1"/>
  <c r="H207" i="1"/>
  <c r="H295" i="1"/>
  <c r="H301" i="1"/>
  <c r="H300" i="1" s="1"/>
  <c r="H191" i="1"/>
  <c r="L191" i="1" s="1"/>
  <c r="H117" i="1"/>
  <c r="L117" i="1" s="1"/>
  <c r="H74" i="1"/>
  <c r="L74" i="1" s="1"/>
  <c r="H578" i="1"/>
  <c r="L578" i="1" s="1"/>
  <c r="H219" i="1"/>
  <c r="L219" i="1" s="1"/>
  <c r="H48" i="1"/>
  <c r="L48" i="1" s="1"/>
  <c r="H127" i="1"/>
  <c r="L127" i="1" s="1"/>
  <c r="H521" i="1"/>
  <c r="L521" i="1" s="1"/>
  <c r="H85" i="1"/>
  <c r="L85" i="1" s="1"/>
  <c r="H240" i="1"/>
  <c r="H108" i="1"/>
  <c r="L108" i="1" s="1"/>
  <c r="H159" i="1"/>
  <c r="L159" i="1" s="1"/>
  <c r="H466" i="1"/>
  <c r="L466" i="1" s="1"/>
  <c r="H297" i="1"/>
  <c r="H299" i="1"/>
  <c r="H169" i="1"/>
  <c r="H184" i="1"/>
  <c r="H132" i="1"/>
  <c r="L132" i="1" s="1"/>
  <c r="H143" i="1"/>
  <c r="L143" i="1" s="1"/>
  <c r="H186" i="1"/>
  <c r="H245" i="1"/>
  <c r="H116" i="1"/>
  <c r="L116" i="1" s="1"/>
  <c r="H244" i="1" l="1"/>
  <c r="L244" i="1" s="1"/>
  <c r="L245" i="1"/>
  <c r="H183" i="1"/>
  <c r="L184" i="1"/>
  <c r="H173" i="1"/>
  <c r="L173" i="1" s="1"/>
  <c r="L176" i="1"/>
  <c r="H296" i="1"/>
  <c r="L296" i="1" s="1"/>
  <c r="L297" i="1"/>
  <c r="H185" i="1"/>
  <c r="L185" i="1" s="1"/>
  <c r="L186" i="1"/>
  <c r="H166" i="1"/>
  <c r="L166" i="1" s="1"/>
  <c r="L169" i="1"/>
  <c r="M285" i="1"/>
  <c r="H298" i="1"/>
  <c r="L298" i="1" s="1"/>
  <c r="L299" i="1"/>
  <c r="H293" i="1"/>
  <c r="L293" i="1" s="1"/>
  <c r="L295" i="1"/>
  <c r="H257" i="1"/>
  <c r="L257" i="1" s="1"/>
  <c r="L258" i="1"/>
  <c r="M39" i="1"/>
  <c r="L39" i="1"/>
  <c r="H218" i="1"/>
  <c r="H312" i="1"/>
  <c r="H201" i="1"/>
  <c r="L201" i="1" s="1"/>
  <c r="H47" i="1"/>
  <c r="L47" i="1" s="1"/>
  <c r="H387" i="1"/>
  <c r="H126" i="1"/>
  <c r="L126" i="1" l="1"/>
  <c r="H388" i="1"/>
  <c r="L388" i="1" s="1"/>
  <c r="L387" i="1"/>
  <c r="H311" i="1"/>
  <c r="L311" i="1" s="1"/>
  <c r="L312" i="1"/>
  <c r="H214" i="1"/>
  <c r="L214" i="1" s="1"/>
  <c r="L218" i="1"/>
  <c r="H179" i="1"/>
  <c r="L179" i="1" s="1"/>
  <c r="L183" i="1"/>
  <c r="H292" i="1"/>
  <c r="H310" i="1"/>
  <c r="H598" i="1" l="1"/>
  <c r="L598" i="1" s="1"/>
  <c r="L310" i="1"/>
  <c r="H291" i="1"/>
  <c r="L292" i="1"/>
  <c r="H115" i="1"/>
  <c r="L115" i="1" s="1"/>
  <c r="H282" i="1"/>
  <c r="H302" i="1" l="1"/>
  <c r="L302" i="1" s="1"/>
  <c r="L291" i="1"/>
  <c r="H632" i="1"/>
  <c r="L632" i="1" s="1"/>
  <c r="H631" i="1"/>
  <c r="L631" i="1" s="1"/>
  <c r="H629" i="1"/>
  <c r="L629" i="1" s="1"/>
  <c r="H628" i="1"/>
  <c r="L628" i="1" s="1"/>
  <c r="H627" i="1"/>
  <c r="L627" i="1" s="1"/>
  <c r="H608" i="1"/>
  <c r="L608" i="1" s="1"/>
  <c r="H607" i="1"/>
  <c r="H276" i="1"/>
  <c r="H281" i="1" l="1"/>
  <c r="L281" i="1" s="1"/>
  <c r="H275" i="1"/>
  <c r="L275" i="1" s="1"/>
  <c r="H609" i="1"/>
  <c r="L609" i="1" s="1"/>
  <c r="H612" i="1"/>
  <c r="H617" i="1"/>
  <c r="H618" i="1"/>
  <c r="H37" i="1"/>
  <c r="H619" i="1"/>
  <c r="H277" i="1"/>
  <c r="L277" i="1" s="1"/>
  <c r="H610" i="1"/>
  <c r="L610" i="1" s="1"/>
  <c r="H611" i="1"/>
  <c r="L611" i="1" s="1"/>
  <c r="H34" i="1"/>
  <c r="L34" i="1" s="1"/>
  <c r="H280" i="1" l="1"/>
  <c r="L280" i="1" s="1"/>
  <c r="H279" i="1"/>
  <c r="H622" i="1"/>
  <c r="L622" i="1" s="1"/>
  <c r="H274" i="1"/>
  <c r="L274" i="1" s="1"/>
  <c r="H623" i="1"/>
  <c r="L623" i="1" s="1"/>
  <c r="H621" i="1"/>
  <c r="L621" i="1" s="1"/>
  <c r="H626" i="1"/>
  <c r="L626" i="1" s="1"/>
  <c r="H606" i="1"/>
  <c r="L606" i="1" s="1"/>
  <c r="H620" i="1"/>
  <c r="L620" i="1" s="1"/>
  <c r="H624" i="1"/>
  <c r="L624" i="1" s="1"/>
  <c r="H625" i="1"/>
  <c r="L625" i="1" s="1"/>
  <c r="H278" i="1" l="1"/>
  <c r="L278" i="1" s="1"/>
  <c r="L279" i="1"/>
  <c r="H273" i="1"/>
  <c r="L273" i="1" s="1"/>
  <c r="H27" i="1"/>
  <c r="L27" i="1" s="1"/>
  <c r="H28" i="1"/>
  <c r="L28" i="1" s="1"/>
  <c r="H33" i="1"/>
  <c r="H35" i="1" s="1"/>
  <c r="H284" i="1"/>
  <c r="H29" i="1"/>
  <c r="L29" i="1" s="1"/>
  <c r="H604" i="1"/>
  <c r="L604" i="1" s="1"/>
  <c r="H605" i="1"/>
  <c r="L605" i="1" s="1"/>
  <c r="H283" i="1" l="1"/>
  <c r="H285" i="1" l="1"/>
  <c r="L285" i="1" s="1"/>
  <c r="H615" i="1" l="1"/>
  <c r="L615" i="1" s="1"/>
  <c r="H616" i="1"/>
  <c r="L616" i="1" s="1"/>
  <c r="H30" i="1" l="1"/>
  <c r="H633" i="1"/>
  <c r="L633" i="1" s="1"/>
  <c r="H31" i="1" l="1"/>
  <c r="L31" i="1" s="1"/>
  <c r="L30" i="1"/>
  <c r="H39" i="1" l="1"/>
</calcChain>
</file>

<file path=xl/sharedStrings.xml><?xml version="1.0" encoding="utf-8"?>
<sst xmlns="http://schemas.openxmlformats.org/spreadsheetml/2006/main" count="1307" uniqueCount="642">
  <si>
    <t>REPUBLIKA HRVATSKA</t>
  </si>
  <si>
    <t>KRAPINSKO-ZAGORSKA ŽUPANIJA</t>
  </si>
  <si>
    <t>OPĆINA KRALJEVEC NA SUTLI</t>
  </si>
  <si>
    <t>OPĆINSKO VIJEĆE</t>
  </si>
  <si>
    <t>KLASA: 400-01/23-01/01</t>
  </si>
  <si>
    <t>URBROJ: 2140-17-01-23-01</t>
  </si>
  <si>
    <t>Kraljevec na Sutli, 28.03.2023.</t>
  </si>
  <si>
    <t xml:space="preserve">Na temelju članka 76. Zakona o proračunu (Narodne novine broj 87/2008 , 136/2012 i 15/2015) i članka 30. Statuta Općine Kraljevec na Sutli (Službeni glasnik </t>
  </si>
  <si>
    <t>Krapinsko-zagorske županije br. 14/21 i 63A/21) Općinsko vijeće Općine Kraljevec na Sutli na 20. sjednici održanoj dana 28.03.2023. godine, donijelo je</t>
  </si>
  <si>
    <t>GODIŠNJI  IZVJEŠTAJ O IZVRŠENJU PRORAČUNA OPĆINE KRALJEVEC NA SUTLI  za 2022. godinu</t>
  </si>
  <si>
    <t>I</t>
  </si>
  <si>
    <t>OPĆI DIO</t>
  </si>
  <si>
    <t>Članak 1.</t>
  </si>
  <si>
    <t>Proračun Općine Kraljevec na Sutli za 2022. godinu izvršen je kako slijedi:</t>
  </si>
  <si>
    <t>SAŽETAK UKUPNO OSTVARENIH PRIHODA I PRIMITAKA TE IZVRŠENIH RASHODA I IZDATAKA</t>
  </si>
  <si>
    <t>Izvršenje</t>
  </si>
  <si>
    <t>Izvorni plan</t>
  </si>
  <si>
    <t>Tekući plan</t>
  </si>
  <si>
    <t>Indeks</t>
  </si>
  <si>
    <t>5/2</t>
  </si>
  <si>
    <t>5/4</t>
  </si>
  <si>
    <t>A:  RAČUNA PRIHODA I RASHODA</t>
  </si>
  <si>
    <t>PRIHODI POSLOVANJA</t>
  </si>
  <si>
    <t>PRIHODI OD PRODAJE NEFINANCIJSKE IMOVINE</t>
  </si>
  <si>
    <t>RASHODI POSLOVANJA</t>
  </si>
  <si>
    <t>RASHODI ZA NABAVU NEFINANCIJSKE IMOVINE</t>
  </si>
  <si>
    <t>RAZLIKA  (VIŠAK / MANJAK)</t>
  </si>
  <si>
    <t>B:  RAČUNA ZADUŽIVANJA/FINANCIRANJA</t>
  </si>
  <si>
    <t xml:space="preserve"> </t>
  </si>
  <si>
    <t>PRIMICI OD FINANCIJSKE IMOVINE I ZADUŽIVANJA</t>
  </si>
  <si>
    <t>IZDACI ZA FINANCIJSKU  IMOVINU I OTPLATE ZAJMOVA</t>
  </si>
  <si>
    <t>NETO ZADUŽIVANJE/FINANCIRANJE</t>
  </si>
  <si>
    <t>C: RASPOLOŽIVIH SREDSTVA IZ PRETHODNIH GODINA (VIŠAK PRIHODA I REZERVIRANJA)</t>
  </si>
  <si>
    <t>VLASTITI IZVORI</t>
  </si>
  <si>
    <t>VIŠAK/MANJAK + NETO ZADUŽIVANJE/FINANCIRANJE + RASPOLOŽIVA SREDSTVA IZ PRETHODNIH GODINA</t>
  </si>
  <si>
    <t>Članak 2.</t>
  </si>
  <si>
    <t>Prihodi i rashodi te primici i izdaci po ekonomskoj klasifikaciji utvrđeni su kako slijedi:</t>
  </si>
  <si>
    <t>Oznaka računa</t>
  </si>
  <si>
    <t>Šifra izvora</t>
  </si>
  <si>
    <t>NAZIV RAČUNA PRIHODA EKONOMSKE KLASIFIKACIJE</t>
  </si>
  <si>
    <t>financiranja</t>
  </si>
  <si>
    <t>A:  RAČUN PRIHODA I RASHODA</t>
  </si>
  <si>
    <t>PRIHODI  POSLOVANJA</t>
  </si>
  <si>
    <t>11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</si>
  <si>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</si>
  <si>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</si>
  <si>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</si>
  <si>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</si>
  <si>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na dohodak od imovine i imovinskih prava</t>
  </si>
  <si>
    <t>Porez i prirez na dohodak od dividendi i udjela u dobiti</t>
  </si>
  <si>
    <t>Porez i prirez na dohodak po godišnjoj prijavi</t>
  </si>
  <si>
    <t>Porez i prirez na dohodak utvrđen u postupku nadzora za prethodne godine</t>
  </si>
  <si>
    <t>POREZI NA IMOVINU</t>
  </si>
  <si>
    <t xml:space="preserve">Porez na kuće za odmor </t>
  </si>
  <si>
    <t>Porez na promet nekretnina</t>
  </si>
  <si>
    <t>POREZI NA ROBU I USLUGE</t>
  </si>
  <si>
    <t>Porez na potrošnju alkoholnih i bezalkoholnih pića</t>
  </si>
  <si>
    <t>Porez na tvrtku odnosno naziv tvrtke</t>
  </si>
  <si>
    <t>Ostali nespomenuti porezi na robu i usluge</t>
  </si>
  <si>
    <t>OSTALI PRIHODI OD POREZA</t>
  </si>
  <si>
    <t>Ostali neraspoređeni prihodi od poreza - neraspoređene uplate</t>
  </si>
  <si>
    <t>52</t>
  </si>
  <si>
    <t>POMOĆI IZ INOZEMSTVA I OD SUBJEKATA UNUTAR OPĆEG PRORAČUNA</t>
  </si>
  <si>
    <t>POMOĆI PRORAČUNU IZ DRUGIH PRORAČUNA</t>
  </si>
  <si>
    <t xml:space="preserve">Tekuće potpore iz državnog proračuna </t>
  </si>
  <si>
    <t>Tekuće potpore iz županijskih proračuna</t>
  </si>
  <si>
    <t>Kapitalne pomoći iz državnog proračuna</t>
  </si>
  <si>
    <t>Kapitalne potpore iz županijskih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</si>
  <si>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</si>
  <si>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</si>
  <si>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</si>
  <si>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42</t>
  </si>
  <si>
    <t>43</t>
  </si>
  <si>
    <t>PRIHODI OD IMOVINE</t>
  </si>
  <si>
    <t>PRIHODI OD FINANCIJSKE IMOVINE</t>
  </si>
  <si>
    <t>Kamate na depozite po viđenju</t>
  </si>
  <si>
    <t>Prihodi od zateznih kamata</t>
  </si>
  <si>
    <t>PRIHODI OD NEFINANCIJSKE IMOVINE</t>
  </si>
  <si>
    <t>Naknade za ostale koncesije</t>
  </si>
  <si>
    <t>Prihod od zakupa poljoprivrednog zemljišta</t>
  </si>
  <si>
    <t>Prihodi od zakupa poslovnih objekata</t>
  </si>
  <si>
    <t xml:space="preserve">Naknada za korištenje nefinancijske imovine </t>
  </si>
  <si>
    <t>Naknada za korištenje nefinancijske imovine  (lovozakupnina)</t>
  </si>
  <si>
    <t>Prihodi od spomeničke rente</t>
  </si>
  <si>
    <t>PRIHODI OD UPRAVNIH I ADMIN. PRISTOJBI, PRISTOJB.PO POS.PROP. I NAK</t>
  </si>
  <si>
    <t>UPRAVNE I ADMINISTRATIVNE PRISTOJBE</t>
  </si>
  <si>
    <t>Grobna naknada</t>
  </si>
  <si>
    <t>Općinske upravne pristojbe</t>
  </si>
  <si>
    <t>Ostale naknade- naknada za legalizaciju objekata</t>
  </si>
  <si>
    <t>Prihod od prodaje državnih biljega</t>
  </si>
  <si>
    <t>Naknada za prenamjenu poljoprivrednog zemljišta u građevinsko</t>
  </si>
  <si>
    <t>Ostale naknade i pristojbe za posebne namjene-taksa za ukop i izmjeru mjesta</t>
  </si>
  <si>
    <t>PRIHODI PO POSEBNIM PROPISIMA</t>
  </si>
  <si>
    <t>Doprinos za šume</t>
  </si>
  <si>
    <t>Prihodi s naslova osiguranja, refundacija šteta i totalne štete</t>
  </si>
  <si>
    <t>Ostali prihodi za posebne namjene - vodni doprinos</t>
  </si>
  <si>
    <t>Ostali nespomenuti prihodi</t>
  </si>
  <si>
    <t>KOMUNALNI DOPRINOSI I NAKNADE</t>
  </si>
  <si>
    <t>Komunalni doprinosi - pri gradnji</t>
  </si>
  <si>
    <t>Komunalna naknada</t>
  </si>
  <si>
    <t>Naknade za priključak - plina, vode</t>
  </si>
  <si>
    <t>PRIHODI OD PRODAJE PROIZVODA I ROBE TE PRUŽENIH USLUGA</t>
  </si>
  <si>
    <t>Prihodi od pruženih usluga</t>
  </si>
  <si>
    <t>6</t>
  </si>
  <si>
    <t>DONACIJE OD PRAVNIH I FIZIČKIH OSOBA IZVAN OPĆEG PRORAČ.</t>
  </si>
  <si>
    <t>Kapitalne donacije od fizičkih osoba - sufinanciranje građana</t>
  </si>
  <si>
    <t>Kapitalne donacije od trgovačkih društava</t>
  </si>
  <si>
    <t>KAZNE, UPRAVNE MJERE I OSTALI PRIHODI</t>
  </si>
  <si>
    <t>KAZNE I UPRAVNE MJERE</t>
  </si>
  <si>
    <t>Naplaćeni troškovi prisilne naplate</t>
  </si>
  <si>
    <t>Ostale kazne</t>
  </si>
  <si>
    <t>OSTALI PRIHODI</t>
  </si>
  <si>
    <t>Ostali prihodi - od ulaznica za priredbu</t>
  </si>
  <si>
    <t>RASHODI  POSLOVANJA</t>
  </si>
  <si>
    <t>RASHODI ZA ZAPOSLENE</t>
  </si>
  <si>
    <t>PLAĆE (bruto)</t>
  </si>
  <si>
    <t>Plaće za redovan rad - redovni zaposlenici</t>
  </si>
  <si>
    <t>Plaće za redovan rad - javni radovi - iz pomoći</t>
  </si>
  <si>
    <t>OSTALI RASHODI ZA ZAPOSLENE</t>
  </si>
  <si>
    <t>Nagrade - prigodne nagrade</t>
  </si>
  <si>
    <t>Osali rashodi za zaposlene</t>
  </si>
  <si>
    <t>DOPRINOSI NA PLAĆE</t>
  </si>
  <si>
    <t>Doprinosi za zdravstveno osiguranje</t>
  </si>
  <si>
    <t>Doprinosi za zdravstveno osiguranje - javni radovi - iz pomoći</t>
  </si>
  <si>
    <t>MATERIJALNI RASHODI</t>
  </si>
  <si>
    <t>NAKNADE TROŠKOVA ZAPOSLENIMA</t>
  </si>
  <si>
    <t>Službena putovanja-privatni auto u službene svrhe</t>
  </si>
  <si>
    <t>Naknade za prijevoz na posao i s posla</t>
  </si>
  <si>
    <t>Naknade za prijevoz na posao i s posla - javni radovi - iz pomoći</t>
  </si>
  <si>
    <t>Stručno usavršavanje zaposlenika</t>
  </si>
  <si>
    <t>RASHODI ZA METERIJAL I ENERGIJU</t>
  </si>
  <si>
    <t>Uredski materijal i ostali materijalni rashodi</t>
  </si>
  <si>
    <t>Materijal i sirovine- iz općih prihoda i primitaka</t>
  </si>
  <si>
    <t>Materijal i sirovine - iz namjenskih prihoda</t>
  </si>
  <si>
    <t>Materijal i sirovine - iz pomoći</t>
  </si>
  <si>
    <t>Energija - iz općih prihoda i primitaka</t>
  </si>
  <si>
    <t>Energija - iz namjenskih prihoda</t>
  </si>
  <si>
    <t>Materijal i dijelovi za tekuće i investicijsko održavanje</t>
  </si>
  <si>
    <t>Sitni inventar i auto gume</t>
  </si>
  <si>
    <t>Sitni inventar i auto gume - iz pomoći</t>
  </si>
  <si>
    <t>Službena, radna i zaštitna odjeća i oprema</t>
  </si>
  <si>
    <t>RASHODI ZA USLUGE</t>
  </si>
  <si>
    <t>Usluge telefona, pošte i prijevoza</t>
  </si>
  <si>
    <t>Usluge tekućeg i investicijskog održavanja - iz općih prihoda i primikata</t>
  </si>
  <si>
    <t>Usluge tekućeg i investicijskog održavanja - iz namjenskih prihoda</t>
  </si>
  <si>
    <t>Usluge tekućeg i investicijskog održavanja - iz pomoći</t>
  </si>
  <si>
    <t>81</t>
  </si>
  <si>
    <t>Usluge tekućeg i investicijskog održavanja - iz zaduženja</t>
  </si>
  <si>
    <t>Usluge promidžbe i informiranja</t>
  </si>
  <si>
    <t>Komunalne usluge</t>
  </si>
  <si>
    <t>Zakupnine i najamnine</t>
  </si>
  <si>
    <t>Zdravstvene i veterinaske usluge</t>
  </si>
  <si>
    <t>Intelektualne i osobne usluge</t>
  </si>
  <si>
    <t>Računalne usluge</t>
  </si>
  <si>
    <t>Ostale usuge - iz općih prihoda i primitaka</t>
  </si>
  <si>
    <t>Ostale usuge - iz pomoći</t>
  </si>
  <si>
    <t>NAKNADE TROŠKOVA OSOBAMA IZVAN RADNOG ODNOSA</t>
  </si>
  <si>
    <t>Naknade troškova osobama izvan radnog odnosa- stručno osposobljavanje</t>
  </si>
  <si>
    <t>OSTALI NESPOMENUTI RASHODI POSLOVANJA</t>
  </si>
  <si>
    <t>Naknade članovima predstavničkih i izvršnih tijela i upravnih vijeća</t>
  </si>
  <si>
    <t>Premije osiguranja</t>
  </si>
  <si>
    <t>Reprezentacija</t>
  </si>
  <si>
    <t>Članarine</t>
  </si>
  <si>
    <t>Pristojbe i naknade (upravne, sudske, javnobilježničke)</t>
  </si>
  <si>
    <t>Ostali nespomenuti rashodi poslovanja</t>
  </si>
  <si>
    <t>FINANCIJSKI  RASHODI</t>
  </si>
  <si>
    <t>KAMATE ZA PRIMLJENE KREDITE I ZAJMOVE</t>
  </si>
  <si>
    <t>Kamate za primljene kredite i zajmove od kreditnih i ostalih financ.institucija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</si>
  <si>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</si>
  <si>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</si>
  <si>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</si>
  <si>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</si>
  <si>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</si>
  <si>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</si>
  <si>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 u javnom sektoru</t>
  </si>
  <si>
    <t>SUBVENCIJE  TRG. DRUŠT., POLJOPRIV. IZVAN JAVNOG SEKTORA</t>
  </si>
  <si>
    <t>Subvencije trgovačkim društvima izvan javnog sektora</t>
  </si>
  <si>
    <t>Subvencije poljoprivrednicima</t>
  </si>
  <si>
    <t>POMOĆI DANE U INOZEMSTVO I UNUTAR OPĆEG PRORAČUNA</t>
  </si>
  <si>
    <t>POMOĆI UNUTAR OPĆEG PRORAČUNA</t>
  </si>
  <si>
    <t>Tekuće pomoći županijskim, gradskim i općinskim proračunima</t>
  </si>
  <si>
    <t>Kapitalne pomoći županijskim proračunima</t>
  </si>
  <si>
    <t>POMOĆI PRORAČUNSKIM KORISNICIMA DRUGIH PRORAČUNA</t>
  </si>
  <si>
    <t>Tekuće pomoći proračunskim korisnicima drugih proračuna</t>
  </si>
  <si>
    <t>11,52</t>
  </si>
  <si>
    <t xml:space="preserve">NAKNADE GRAĐANIMA I KUĆANSTVIMA </t>
  </si>
  <si>
    <t>OSTALE NAKNADE GRAĐANIMA I KUĆANSTVIMA IZ PRORAČUNA</t>
  </si>
  <si>
    <t>Naknade građanima i kućanstvima u novcu</t>
  </si>
  <si>
    <t>Naknade građanima i kućanstvima u novcu - iz pomoći</t>
  </si>
  <si>
    <t>Naknade građanima i kućanstvima u naravi</t>
  </si>
  <si>
    <t>Naknade građanima i kućanstvima u naravi - iz pomoći</t>
  </si>
  <si>
    <t xml:space="preserve">OSTALI RASHODI   </t>
  </si>
  <si>
    <t xml:space="preserve">TEKUĆE DONACIJE </t>
  </si>
  <si>
    <t>Tekuće donacije u novcu</t>
  </si>
  <si>
    <t>Tekuće donacije u naravi</t>
  </si>
  <si>
    <t xml:space="preserve">KAPITALNE DONACIJE </t>
  </si>
  <si>
    <t>Kapitalne donacije neprofitnim organizacijama</t>
  </si>
  <si>
    <t>Kapitalne donacije građanima i kućanstvima</t>
  </si>
  <si>
    <t xml:space="preserve">KAPITALNE POMOĆI   </t>
  </si>
  <si>
    <t>Kapitalne pomoći trgovačkim društvima u javnom sektoru</t>
  </si>
  <si>
    <t>PRIHODI OD PRODAJE NEPROIZVEDENE DUGOTRAJNE IMOVINE</t>
  </si>
  <si>
    <t xml:space="preserve">PRIHODI OD PRODAJE PRIRODNIH BOGATSTAVA </t>
  </si>
  <si>
    <t>7</t>
  </si>
  <si>
    <t>Zemljišta</t>
  </si>
  <si>
    <t>PRIHODI OD PRODAJE NEMATERIJALNE IMOVINE</t>
  </si>
  <si>
    <t>Ostala nematerijalna imovina - prodaja grobnih mjesta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</si>
  <si>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</si>
  <si>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</si>
  <si>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</si>
  <si>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</si>
  <si>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</si>
  <si>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</si>
  <si>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RASHODI  ZA  NABAVU NEPROIZVEDENE DUGOTRAJNE IMOVINE</t>
  </si>
  <si>
    <t>MATERIJALNA IMOVINA - PRIRODNA BOGATSTVA</t>
  </si>
  <si>
    <t>Zemljište</t>
  </si>
  <si>
    <t>11,43,52</t>
  </si>
  <si>
    <t>RASHODI  ZA NABAVU PROIZVEDENE DUGOTRAJNE IMOVINE</t>
  </si>
  <si>
    <t>GRAĐEVINSKI OBJEKTI</t>
  </si>
  <si>
    <t>Poslovni objekti - iz općih prihoda i primitaka</t>
  </si>
  <si>
    <t>Poslovni objekti - iz pomoći</t>
  </si>
  <si>
    <t>Poslovni objekti - iz prihoda od prodaje imovine</t>
  </si>
  <si>
    <t>8</t>
  </si>
  <si>
    <t>Poslovni objekti - iz zaduživanja</t>
  </si>
  <si>
    <t>Ceste, željeznice i ostali prometni objekti - iz općih prihoda i primitaka</t>
  </si>
  <si>
    <t>Ceste, željeznice i ostali prometni objekti - iz namjenskih prihoda</t>
  </si>
  <si>
    <t>Ceste, željeznice i ostali prometni objekti - iz pomoći</t>
  </si>
  <si>
    <t>Ceste, željeznice i ostali prometni objekti - iz zaduženja</t>
  </si>
  <si>
    <t>Ostali građevinski objekti - iz općih prihoda i primitaka</t>
  </si>
  <si>
    <t>Ostali građevinski objekti - iz namjenskih prihoda</t>
  </si>
  <si>
    <t>Ostali građevinski objekti - iz pomoći</t>
  </si>
  <si>
    <t>Ostali građevinski objekti - iz zaduživanja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</si>
  <si>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</si>
  <si>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</si>
  <si>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</si>
  <si>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</si>
  <si>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</si>
  <si>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PRIJEVOZNA SREDSTVA</t>
  </si>
  <si>
    <t>Prijevozna sredstva u cestovnom prometu - traktor</t>
  </si>
  <si>
    <t>Prijevozna sredstva u cestovnom prometu - traktor - iz pomoći</t>
  </si>
  <si>
    <t>NEMATERIJALNA PROIZVEDENA IMOVINA</t>
  </si>
  <si>
    <t>Ulaganja u računalne programe</t>
  </si>
  <si>
    <t>Ostala nematerijalna proizvedena imovina - iz općih prihoda</t>
  </si>
  <si>
    <t>Ostala nematerijalna proizvedena imovina - iz pomoći</t>
  </si>
  <si>
    <t>11,43,52,71</t>
  </si>
  <si>
    <t>RASHODI ZA DODATNA ULAGANJA NA NEFINANC. IMOVINI</t>
  </si>
  <si>
    <t>DODATNA ULAGANJA NA GRAĐEVINSKIM OBJEKTIMA</t>
  </si>
  <si>
    <t>Dodatna ulaganja na građevinskim objektima - iz općih prihoda i primitaka</t>
  </si>
  <si>
    <t>Dodatna ulaganja na građevinskim objektima - iz namjenskih prihoda</t>
  </si>
  <si>
    <t>Dodatna ulaganja na građevinskim objektima - iz pomoći</t>
  </si>
  <si>
    <t>71</t>
  </si>
  <si>
    <t>Dodatna ulaganja na građevinskim objektima - od prodaje imovine</t>
  </si>
  <si>
    <t>Dodatna ulaganja na građevinskim objektima - od zaduživanja</t>
  </si>
  <si>
    <t>B. RAČUN ZADUŽIVANJA/FINANCIRANJA</t>
  </si>
  <si>
    <t>PRIMICI OD ZADUŽIVANJA</t>
  </si>
  <si>
    <t>PRIMLJENI KREDITI I ZAJMOVI OD KREDITNIH I OSTALIH FINANC. INSTIT.izvan javnog sektora</t>
  </si>
  <si>
    <t>Primljeni krediti od tuzemnih kreditnih institucija izvan javnog sektora</t>
  </si>
  <si>
    <t>IZDACI ZA FINANCIJSKU IMOVINU I OTPLATE ZAJMOVA</t>
  </si>
  <si>
    <t>IZDACI ZA OTPLATU GLAVNICE PRIMLJENIH KREDITA I ZAJMOVA</t>
  </si>
  <si>
    <t>OTPLATA GLAVNICE PRIMLJENIH KREDITA I ZAJMOVA od kreditnih i ost. fin. Instit</t>
  </si>
  <si>
    <t>Otplata glavnice primljenih kredita od tuzemnih kreditnih institucija izvan javnog sektora</t>
  </si>
  <si>
    <t>C. RASPOLOŽIVA SREDSTVA IZ PRETHODNIH GODINA (VIŠAK/MANJAK)</t>
  </si>
  <si>
    <t>VIŠAK / MANJAK PRIHODA</t>
  </si>
  <si>
    <t>Višak prihoda iz prethodne godine</t>
  </si>
  <si>
    <t>Manjak prihoda (predznak minus) iz prethodne godine</t>
  </si>
  <si>
    <t>PRIHODI PREMA IZVORIMA FINANCIRANJA</t>
  </si>
  <si>
    <t>Razred skupina</t>
  </si>
  <si>
    <t>Brojčana oznaka i naziv izvora financiranja</t>
  </si>
  <si>
    <t>1</t>
  </si>
  <si>
    <t>Opći prihodi i primici</t>
  </si>
  <si>
    <t>4</t>
  </si>
  <si>
    <t>Prihodi za posebne namjene</t>
  </si>
  <si>
    <t>Naknada za korištenje nefinancijske imovine - HT</t>
  </si>
  <si>
    <t>Ostali prihodi za posebne namjene</t>
  </si>
  <si>
    <t>5</t>
  </si>
  <si>
    <t>Pomoći</t>
  </si>
  <si>
    <t>Ostale pomoći</t>
  </si>
  <si>
    <t>Prihodi od prodaje nefinancijske imovine</t>
  </si>
  <si>
    <t>Prihodi od prodaje neproizvedene dugotrajne imovin</t>
  </si>
  <si>
    <t>72</t>
  </si>
  <si>
    <t>Prihodi od prodaje proizvedene dugotrajne imovine</t>
  </si>
  <si>
    <t>Primici od financijske imovine i zaduživanja</t>
  </si>
  <si>
    <t>UKUPNO</t>
  </si>
  <si>
    <t>RASHODI PREMA IZVORIMA FINANCIRANJA</t>
  </si>
  <si>
    <t>Rashodi financirani iz pćih prihoda i primitaka</t>
  </si>
  <si>
    <t>Rashodi financirani iz prihoda za posebne namjene</t>
  </si>
  <si>
    <t>Naknada za korištenje nefinancijske imovine</t>
  </si>
  <si>
    <t>Rashodi financirani iz prihoda od pomoći</t>
  </si>
  <si>
    <t>Rashodi financirani iz prihoda od prodaje nefinancijske imovine</t>
  </si>
  <si>
    <t>71,72</t>
  </si>
  <si>
    <t>Prihodi od prodaje neproizvedene i proizvedene dugotrajne imovine</t>
  </si>
  <si>
    <t>Rashodi financirani iz primitaka od financijske imovine i zaduživanja</t>
  </si>
  <si>
    <t>Članak 3.</t>
  </si>
  <si>
    <t>Rashodi i izdaci u posebnom dijelu Proračuna Općine Kraljevec na Sutli izvršeni su kako slijedi:</t>
  </si>
  <si>
    <t>II. POSEBNI DIO</t>
  </si>
  <si>
    <t>Broj pozicije</t>
  </si>
  <si>
    <t>Broj konta</t>
  </si>
  <si>
    <t>Funkcijska klasifikacija</t>
  </si>
  <si>
    <t>VRSTA RASHODA I IZDATAKA</t>
  </si>
  <si>
    <t>RAZDJEL 100: PREDSTAVNIČKO / IZVRŠNO TIJELO OPĆINE I ADMINISTRACIJA</t>
  </si>
  <si>
    <t>GLAVA 100: PREDSTAVNIČKO / IZVRŠNO TIJELO OPĆINE I ADMINISTRACIJA</t>
  </si>
  <si>
    <t>PROGRAM 1001: JAVNA UPRAVA I ADMINISTRACIJA</t>
  </si>
  <si>
    <t>011</t>
  </si>
  <si>
    <t>AKTIVNOST A100101: PREDSTAVNIČKA I IZVRŠNA UPRAVA TE ADMINISTRACIJA ODJELA</t>
  </si>
  <si>
    <t>RASHODI ZA ZAPOSLENE - UPRAVA I ADMINISTRACIJA</t>
  </si>
  <si>
    <t>RASHODI ZA ZAPOSLENE - JAVNI RADOVI</t>
  </si>
  <si>
    <t>Plaće za redovan rad - NETO PLAĆE - redovnih radnika- iz općih prihoda i primitaka</t>
  </si>
  <si>
    <t>3111</t>
  </si>
  <si>
    <t>Plaće za redovan rad - NETO PLAĆE  - radnika na javnim radovima - iz pomoći</t>
  </si>
  <si>
    <t>Plaće za redovan rad - doprinos za mirovinsko osiguranja</t>
  </si>
  <si>
    <t>Plaće za redovan rad - doprinos za mirovinsko osiguranja- javni radovi - iz pomoći</t>
  </si>
  <si>
    <t>Plaće za redovan rad - porez i prirez iz plaća</t>
  </si>
  <si>
    <t>Ostali rashodi za zaposlene (Uskrsnica)</t>
  </si>
  <si>
    <t>3121</t>
  </si>
  <si>
    <t>Ostali rashodi za zaposlene (Regres)</t>
  </si>
  <si>
    <t>Ostali rashodi za zaposlene (Božičnica)</t>
  </si>
  <si>
    <t>Ostali rashodi za zaposlene (otpremnine, jubilar.nagrade,darovi djeci,pomoć pri bolovanju</t>
  </si>
  <si>
    <t>Doprinosi za zdravstveno  osiguranje</t>
  </si>
  <si>
    <t>3132</t>
  </si>
  <si>
    <t>Doprinosi za zdravstveno  osiguranje - javni radovi  - iz pomoći</t>
  </si>
  <si>
    <t>3212</t>
  </si>
  <si>
    <t>Stručno usavršavanje zaposlenih</t>
  </si>
  <si>
    <t>3221</t>
  </si>
  <si>
    <t>Uredski materijal</t>
  </si>
  <si>
    <t>Literatura (publikacije, časopisi, glasila, knjige i ostalo)</t>
  </si>
  <si>
    <t>Materijal i sredstva za čišćenje, održavanje i higijenu</t>
  </si>
  <si>
    <t>Ostali materijal za potrebe redovnog poslovanja</t>
  </si>
  <si>
    <t>Energija -električna energija za uredske prostore</t>
  </si>
  <si>
    <t>3223</t>
  </si>
  <si>
    <t>Energija - plin</t>
  </si>
  <si>
    <t>Energija - gorivo i mazivo za kosilice, flakserice</t>
  </si>
  <si>
    <t>Materijal i dijelovi za tekuće  i investicijsko  održavanje</t>
  </si>
  <si>
    <t>Sitni inventar - kontejneri  i kante za smeće</t>
  </si>
  <si>
    <t>3227</t>
  </si>
  <si>
    <t>Usluge telefona i telefaksa</t>
  </si>
  <si>
    <t>3231</t>
  </si>
  <si>
    <t>Usluge interneta</t>
  </si>
  <si>
    <t>Usluge mobilne telefonije</t>
  </si>
  <si>
    <t>Poštarina</t>
  </si>
  <si>
    <t>Usluge tekućeg i investicijskog  održavanja</t>
  </si>
  <si>
    <t>Komunalne usluge-odvoz smeća, voda, dimnjačar</t>
  </si>
  <si>
    <t>3236</t>
  </si>
  <si>
    <t>Zdravstvene i veterinarske usluge-javno zdravstvo-deratizacija-komaraci, mačke</t>
  </si>
  <si>
    <t>3237</t>
  </si>
  <si>
    <t>Revizorske usluge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</si>
  <si>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</si>
  <si>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</si>
  <si>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</si>
  <si>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</si>
  <si>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Računalne usluge - izrada i održavanje Web stranice</t>
  </si>
  <si>
    <t>Ostale usluge         +1 % od fiskalnog izravnanja</t>
  </si>
  <si>
    <t>Ostale usluge- ukrašavanje i kičenje povodom praznika</t>
  </si>
  <si>
    <t>3241</t>
  </si>
  <si>
    <t>Naknade troškova osobama izvan radnog odnosa</t>
  </si>
  <si>
    <t>Naknade za rad predstavničkih i izvršnih tijela, povjerenstva, savjet mladih i sl.</t>
  </si>
  <si>
    <t>3295</t>
  </si>
  <si>
    <t>Ostali nespomenuti rashodi (vijenci, cvijeće, svijeće, itd.)</t>
  </si>
  <si>
    <t>3293</t>
  </si>
  <si>
    <t>Troškovi proslave dana općine i Božičnog koncerta</t>
  </si>
  <si>
    <t>Pokroviteljstvo i supokroviteljstvo raznih proslava</t>
  </si>
  <si>
    <t>3299</t>
  </si>
  <si>
    <t>Ostali nespomenuti rashodi- proračunska rezerva</t>
  </si>
  <si>
    <t>3631</t>
  </si>
  <si>
    <t>Tekuće pomoći županijskim proračunima - troškovi lokalnih izbora</t>
  </si>
  <si>
    <t>FINANCIJSKI RASHODI</t>
  </si>
  <si>
    <t>Bankarske usluge i platni promet</t>
  </si>
  <si>
    <t>Ostali nespomenuti financ.rashodi</t>
  </si>
  <si>
    <t xml:space="preserve">TEKUĆI PROJEKT T100101: NABAVA OPREME I DODATNA ULAGANJA -                                </t>
  </si>
  <si>
    <t>RASHODI ZA NABAVU PROIZVEDENE DUGOTRAJ. IMOVIN</t>
  </si>
  <si>
    <t>4231</t>
  </si>
  <si>
    <t>Traktori - iz općih prihoda</t>
  </si>
  <si>
    <t>Traktori - iz pomoći</t>
  </si>
  <si>
    <t>RASHODI ZA DODATNA ULAGANJA</t>
  </si>
  <si>
    <t>4511</t>
  </si>
  <si>
    <t>RAZDJEL 200: JEDINSTVENI UPRAVNI ODJEL</t>
  </si>
  <si>
    <t>GLAVA 200: JEDINSTVENI UPRAVNI ODJEL</t>
  </si>
  <si>
    <t>PROGRAM 2001: KOMUNALNA INFRASTRUKTURA</t>
  </si>
  <si>
    <t xml:space="preserve">AKTIVNOST A200101: KOMUNALNI REDAR -                                                                              </t>
  </si>
  <si>
    <t>Tekuće pomoći unutar opće države- Grad Klanjec za komunalnog redara</t>
  </si>
  <si>
    <t xml:space="preserve">AKTIVNOST A200102: TEKUĆE ODRŽAVANJE GRAĐEVINSKIH OBJEKATA </t>
  </si>
  <si>
    <t>062</t>
  </si>
  <si>
    <t>3222</t>
  </si>
  <si>
    <t>Materijal i sirovine-ceste - iz općih prihoda i primitaka</t>
  </si>
  <si>
    <t xml:space="preserve">Materijal i sirovine-ceste - iz namjenskih prihoda </t>
  </si>
  <si>
    <t>Materijal i sirovine-ceste - iz pomoći</t>
  </si>
  <si>
    <t>Materijal i sirovine-groblje</t>
  </si>
  <si>
    <t>Energija -električna energija za javnu rasvjetu</t>
  </si>
  <si>
    <t>Energija -električna energija za javnu rasvjetu - iz namjenskih prihoda</t>
  </si>
  <si>
    <t>Usluge tekućeg i investicijskog održavanja-ceste - iz općih prihoda i primitaka</t>
  </si>
  <si>
    <t>3232</t>
  </si>
  <si>
    <t>Usluge tekućeg i investicijskog održavanja-ceste - iz namjenskih prihoda</t>
  </si>
  <si>
    <t>Usluge tekućeg i investicijskog održavanja-ceste - iz pomoći</t>
  </si>
  <si>
    <t>Usluge tekućeg i investic.održavanja cesta - zimska služba</t>
  </si>
  <si>
    <t>Usluge tekućeg i investicijskog održavanja-groblje</t>
  </si>
  <si>
    <t>Usluge tekućeg i investicijskog održavanja-sanacija klizišta - iz općih prihoda i primitaka</t>
  </si>
  <si>
    <t>Usluge tekućeg i investicijskog održavanja-sanacija klizišta - iz pomoći</t>
  </si>
  <si>
    <t>Usluge tekućeg i investicijskog održavanja-sanacija klizišta - iz zaduženja</t>
  </si>
  <si>
    <t>Ostale nespomenute usluge - čišćenje divljih odlagališta otpada</t>
  </si>
  <si>
    <t>Ostali nespomenuti rashodi poslovanja - ekološka renta</t>
  </si>
  <si>
    <t>Usluge tekućeg i investicijskog održavanja-javna rasvjeta</t>
  </si>
  <si>
    <t>Usluge tekućeg i investicijskog održavanja-mali komunalni programi</t>
  </si>
  <si>
    <t>3225</t>
  </si>
  <si>
    <t xml:space="preserve">Sitni inventar -kante za smeće, kontejneri </t>
  </si>
  <si>
    <t xml:space="preserve">TEKUĆI PROJEKT T200101: IZMJENE I DOPUNE PROSTORNOG PLANA UREĐENJA OPĆINE </t>
  </si>
  <si>
    <t>Ostale usluge - iz općih prihoda</t>
  </si>
  <si>
    <t>3239</t>
  </si>
  <si>
    <t>Ostale usluge - iz pomoći</t>
  </si>
  <si>
    <t xml:space="preserve">TEKUĆI PROJEKT T200102: IZRADA PROJEKATA IZGRADNJE KOMUNAL. INFRAS. U GOSPOD. ZONI   </t>
  </si>
  <si>
    <t xml:space="preserve">TEKUĆI PROJEKT T200103: INFORMATIZACIJA VOĐENJA POSLOVA GROBLJA </t>
  </si>
  <si>
    <t xml:space="preserve">TEKUĆI PROJEKT T200104: IZRADA PROJEKTNE DOKUMENTACIJE ZA GROBLJE </t>
  </si>
  <si>
    <t>Ostale usluge</t>
  </si>
  <si>
    <t xml:space="preserve">TEKUĆI PROJEKT T200105: UREĐENJE PARKIRALIŠTA  I TRGA KOD GROBLJA </t>
  </si>
  <si>
    <t>Ostale usluge - dokumentacija</t>
  </si>
  <si>
    <t>Usluge tekućeg i investicijskog održavanja - radovi</t>
  </si>
  <si>
    <t xml:space="preserve">TEKUĆI PROJEKT T200106: UREĐENJE KUPALIŠTA NA SUTLI </t>
  </si>
  <si>
    <t>Ostale usluge - izrada projektne dokumentacije</t>
  </si>
  <si>
    <t>Usluge tekućeg i investicijskog održavanja- radovi na uređenju kupališta-iz općih prihoda</t>
  </si>
  <si>
    <t>Usluge tekućeg i investicijskog održavanja- radovi na uređenju kupališta iz pomoći</t>
  </si>
  <si>
    <t>AKTIVNOST A200103: OTPLATA KREDITA</t>
  </si>
  <si>
    <t>01</t>
  </si>
  <si>
    <t>5443</t>
  </si>
  <si>
    <t>Otplata glavnica primljenih zajmova</t>
  </si>
  <si>
    <t>AKTIVNOST A200104: OTPLATA KAMATA NA KREDITE</t>
  </si>
  <si>
    <t>Kamate na primljene zajmove</t>
  </si>
  <si>
    <t>KAPITALNI PROJEKT K200101: IZGRADNJA JAVNE RASVJETE I REKONSTRUKCIJA POSTOJEĆE</t>
  </si>
  <si>
    <t>064</t>
  </si>
  <si>
    <t>4214</t>
  </si>
  <si>
    <t>Ostali građevinski objekti - iz općih prihoda i primitaka - ugradnja led rasvjete</t>
  </si>
  <si>
    <t>KAPITALNI PROJEKT K200102: SUFINANCIRANJE IZGRADNJE NN MREŽE</t>
  </si>
  <si>
    <t>Ostali građevinski objekti</t>
  </si>
  <si>
    <t>KAPITALNI PROJEKT K200103: IZGRADNJA VODOVODNE MREŽE</t>
  </si>
  <si>
    <t>063</t>
  </si>
  <si>
    <t>KAPITALNI PROJEKT K200104: IZGRADNJA GLAVNOG VODA PLINOVODA</t>
  </si>
  <si>
    <t>KAPITALNI PROJEKT K220105: UREĐENJE GROBLJA I MRTVAČNICE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</si>
  <si>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</si>
  <si>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</si>
  <si>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</si>
  <si>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KAPITALNI PROJEKT K200106:IZGRADNJA I POJAČANO ODRŽAV. NERAZVRST. CESTA</t>
  </si>
  <si>
    <t>Dodatna ulaganja na građevinskim objektima - asfaltiranje</t>
  </si>
  <si>
    <t>Dodatna ulaganja na građevinskim objektima - asfaltiranje - iz pomoći</t>
  </si>
  <si>
    <t>Dodatna ulaganja na građevinskim objektima - asfaltiranje - iz zaduživanja</t>
  </si>
  <si>
    <t>Izrada projektne dokumentacije za nerazvrstane ceste-sređivanje zemljišnih knjiga</t>
  </si>
  <si>
    <t>Kupnja zemljišta za izgradnju javnog puta</t>
  </si>
  <si>
    <t xml:space="preserve">KAPITALNI PROJEKT K200107: KUPNJA ZEMLJIŠTA ZA RAZNE NAMJENE I U GOSPOD. ZONI </t>
  </si>
  <si>
    <t>4111</t>
  </si>
  <si>
    <t>Ostala zemljišta</t>
  </si>
  <si>
    <t>KAPITALNI PROJEKT K220108: TRŽNICA KRALJEVEC NA SUTLI</t>
  </si>
  <si>
    <t>Ostale nespomenute usluge - iz općih prihoda i primitaka</t>
  </si>
  <si>
    <t>Ostali građevinski objekti - izgradnja tržnice - iz pomoći</t>
  </si>
  <si>
    <t>Ostali građevinski objekti - izgradnja tržnice - iz zaduživanja</t>
  </si>
  <si>
    <t>KAPITALNI PROJEKT K200109:IZGRADNJA NOGOSTUPA I ODVODNJE U KRALJEVCU</t>
  </si>
  <si>
    <t>Ostale nespomenute usluge- projekti</t>
  </si>
  <si>
    <t xml:space="preserve">Ostale nespomenute usluge- parcelacija </t>
  </si>
  <si>
    <t xml:space="preserve">Ostale nespomenute usluge- iskolčenje </t>
  </si>
  <si>
    <t>4213</t>
  </si>
  <si>
    <t>Ceste, željeznice i slični građevinski objekti - iz općih prihoda i primitaka</t>
  </si>
  <si>
    <t>Ceste, željeznice i slični građevinski objekti - iz pomoći</t>
  </si>
  <si>
    <t>Ceste, željeznice i slični građevinski objekti - iz zaduženja</t>
  </si>
  <si>
    <t>PROGRAM 2002: POTICANJE GOSPODARSKOG RAZVOJA</t>
  </si>
  <si>
    <t xml:space="preserve">AKTIVNOST A200201: SUBVENCIJE </t>
  </si>
  <si>
    <t>042</t>
  </si>
  <si>
    <t>Subvencije trgovačkim društvima u javnom sektoru - Hrvatske željeznice</t>
  </si>
  <si>
    <t>Subvencije trg. društ. u javnom sektoru -Hrvatske vode (regulacija potoka)</t>
  </si>
  <si>
    <t>Subvencije poljoprivr. obrtnicima, malim poduzet.-osjemenjivanje krava</t>
  </si>
  <si>
    <t>Subvencije poljoprivr. obrtnicima, malim poduzet.-osjemenjivanje krmača</t>
  </si>
  <si>
    <t>Subvencije poljoprivr. obrtnicima, malim poduzet. - udruga VINCEK</t>
  </si>
  <si>
    <t>Subvencije poljoprivr. obrtnicima, malim  poduzet. - osiguranje poljop.kultura</t>
  </si>
  <si>
    <t>Subvencije poljoprivr.obrtnicima,malim poduzet.-osiguranje trajnih nasada</t>
  </si>
  <si>
    <t>Subvencije poljoprivr.obrtnic.,malim poduzet.-udruga ''Hosta''</t>
  </si>
  <si>
    <t>3523</t>
  </si>
  <si>
    <t>Subvencije poljoprivr.obrtnic.,malim poduzet.-sadnja trajnih nasada</t>
  </si>
  <si>
    <t>Subvencije trgovačkim društvima izvan javnog sektora-Turistička zajednica</t>
  </si>
  <si>
    <t>Subvencije trgovačkim društvima izvan javnog sektora-Higijeničarska služba</t>
  </si>
  <si>
    <t>Subvencije poljopriv.obrtnic.,malim poduzet.-subvencija kamata na kredite</t>
  </si>
  <si>
    <t>Subvencije poljopriv.obrtnic.,malim poduzet.-Udruga strojni prsten</t>
  </si>
  <si>
    <t>Subvencije poljopriv.obrtnic.,malim poduzet.-osiguranje tova teladi-junadi</t>
  </si>
  <si>
    <t>3512</t>
  </si>
  <si>
    <t>Subvencije trgovačkim društvima u javnom sektoru - LAG</t>
  </si>
  <si>
    <t>Subvenci. troškova legalizacije građev. objekata u vlasništvu udruga</t>
  </si>
  <si>
    <t>3822</t>
  </si>
  <si>
    <t>Kapitalne donacije građanima i kućanstvima za nabavu opreme - kolektori</t>
  </si>
  <si>
    <t>Uvođenje širokopojasnog interneta - usluge savjetovanja-nositelj Pregrada</t>
  </si>
  <si>
    <t>TEKUĆI PROJEKT T200201: IZRADA PROJEKATA I TROŠKOVNIKA ZA ULAGANJA FINANCIRANIH IZ EU FONDOVA</t>
  </si>
  <si>
    <t>066</t>
  </si>
  <si>
    <t>Usluge agencija</t>
  </si>
  <si>
    <t xml:space="preserve">KAPITALNI PROJEKT K200201: IZGRADNJA VIŠENAMJENSKE ZGRADE  </t>
  </si>
  <si>
    <t xml:space="preserve">Ostale nespomenute usluge- projekti              </t>
  </si>
  <si>
    <t>4212</t>
  </si>
  <si>
    <t xml:space="preserve">Poslovni objekti - iz općih prihoda </t>
  </si>
  <si>
    <t>Poslovni objekti  - iz pomoći</t>
  </si>
  <si>
    <t>Poslovni objekti  - iz prihoda od prodaje imovin</t>
  </si>
  <si>
    <t>Poslovni objekti  - iz zaduženja</t>
  </si>
  <si>
    <t>TEKUĆI  PROJEKT T200202: UREĐENJE JAVNIH BUNARA</t>
  </si>
  <si>
    <t>KAPITALNI PROJEKT K200202: IZRADA PROJEKATA ZA BIOPLINSKO POSTROJENJE</t>
  </si>
  <si>
    <t>049</t>
  </si>
  <si>
    <t>4264</t>
  </si>
  <si>
    <t>Projekti - iz općih prihoda i primitaka</t>
  </si>
  <si>
    <t>Projekti - iz pomoći</t>
  </si>
  <si>
    <t>TEKUĆI PROJEKT T200203: PROGRAM DRŽAVNE IZMJERE I KATASTRA NEKRETNINA</t>
  </si>
  <si>
    <t>Tekuće pomoći unutar opće države - Županiji KZ</t>
  </si>
  <si>
    <t>TEKUĆI PROJEKT T200204:PROGRAM RASPOLAGANJA POLJOP. ZEMLJ. U VLAST.DRŽAVE</t>
  </si>
  <si>
    <t>Ostale intelektualne usluge</t>
  </si>
  <si>
    <t>PROGRAM 2003: PREDŠKOLSKI ODGOJ</t>
  </si>
  <si>
    <t>091</t>
  </si>
  <si>
    <t xml:space="preserve">AKTIVNOST A200301: VRTIĆI </t>
  </si>
  <si>
    <t>3661</t>
  </si>
  <si>
    <t>Tekuće pomoći unutar opće države- Dječji dvori</t>
  </si>
  <si>
    <t>Tekuće pomoći unutar opće države- vrtić Dobro drvo</t>
  </si>
  <si>
    <t xml:space="preserve">Tekuće pomoći unutar opće države- vrtić Kesten Klanjec </t>
  </si>
  <si>
    <t>Tekuće pomoći unutar opće države- vrtić Vrtuljak Zaprešić</t>
  </si>
  <si>
    <t>Tekuće pomoći unutar opće države- vrtić Smokvica Donja Pušća</t>
  </si>
  <si>
    <t>Tekuće pomoći unutar opće države- vrtić Kapljica Bistra</t>
  </si>
  <si>
    <t>Tekuće pomoći unutar opće države- vrtić Točkica</t>
  </si>
  <si>
    <t>Tekuće pomoći unutar opće države- vrtić Jaglac Kumrovec</t>
  </si>
  <si>
    <t>Tekuće pomoći unutar opće države- vrtić Bambi</t>
  </si>
  <si>
    <t>Tekuće pomoći unutar opće države- vrtić Zvono Zaprešić</t>
  </si>
  <si>
    <t xml:space="preserve">KAPITALNI PROJEKT K200301: IZGRADNJA DJEČJEG VRTIĆA   </t>
  </si>
  <si>
    <t xml:space="preserve">Građevinsko zemljište (pp nekretnina 5%) </t>
  </si>
  <si>
    <t>Ostale nespomenute usluge (izrada projektne dokumentacije)</t>
  </si>
  <si>
    <t>Zgrade obrazovnih institucija (škole, vrtići i slično)</t>
  </si>
  <si>
    <t>Zgrade obrazovnih institucija (škole, vrtići i slično) - iz pomoći</t>
  </si>
  <si>
    <t>Zgrade obrazovnih institucija (škole, vrtići i slično) - iz zaduženja</t>
  </si>
  <si>
    <t>PROGRAM 2004: OSNOVNO ŠKOLSKO OBRAZOVANJE</t>
  </si>
  <si>
    <t xml:space="preserve">AKTIVNOST A200401: MALA ŠKOLA </t>
  </si>
  <si>
    <t>Tekuće pomoći unutar opće države- mala škola</t>
  </si>
  <si>
    <t xml:space="preserve">AKTIVNOST A200402: OBUKA NEPLIVAČA </t>
  </si>
  <si>
    <t>Tekuće pomoći unutar opće države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</si>
  <si>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</si>
  <si>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</si>
  <si>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</si>
  <si>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Tekuće pomoći unutar opće države 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</si>
  <si>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</si>
  <si>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</si>
  <si>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</si>
  <si>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>AKTIVNOST A200409: SUFINANCIRANJE POMOČNIKA U NASTAVI</t>
  </si>
  <si>
    <t>PROGRAM 2005: PROMICANJE KULTURE</t>
  </si>
  <si>
    <t>082</t>
  </si>
  <si>
    <t xml:space="preserve">AKTIVNOST A200501: OSNOVNA DJELATNOST UDRUGA U KULTURI </t>
  </si>
  <si>
    <t>Tekuće donacije u novcu - udruge u kulturi</t>
  </si>
  <si>
    <t>Tekuće donacije u novcu - gradska knjižnica i čitaonica A. Mihanović Klanjec</t>
  </si>
  <si>
    <t>Tekuće donacije u novcu - Povijesni arhiv Varaždin</t>
  </si>
  <si>
    <t>Ostale nespomenute usluge - kulturne priredbe i manifestacije</t>
  </si>
  <si>
    <t xml:space="preserve">KAPITALNI PROJEKT K200501: </t>
  </si>
  <si>
    <t>Usluge tekućeg i investicijskog održavanja- radovi</t>
  </si>
  <si>
    <t>PROGRAM 2006: RAZVOJ SPORTA I REKREACIJE</t>
  </si>
  <si>
    <t>081</t>
  </si>
  <si>
    <t xml:space="preserve">AKTIVNOST A200601: OSNOVNA DJELATNOST UDRUGA U ŠPORTU </t>
  </si>
  <si>
    <t>Tekuće donacije u novcu - udruge u športu i sportaši pojedinci</t>
  </si>
  <si>
    <t>PROGRAM 2007:  SOCIJALNA SKRB</t>
  </si>
  <si>
    <t>10</t>
  </si>
  <si>
    <t xml:space="preserve">AKTIVNOST A200701: POMOĆ SOC. UGROŽENIM OBITELJ. I POJEDINC.  </t>
  </si>
  <si>
    <t>….u novcu - pomoć socijalno  ugroženim obiteljima</t>
  </si>
  <si>
    <t>101</t>
  </si>
  <si>
    <t>….u novcu - za elementarne nepogode</t>
  </si>
  <si>
    <t>107</t>
  </si>
  <si>
    <t>….u novcu - sufinanciranje prijevoza učenicima i studentima</t>
  </si>
  <si>
    <t>….u novcu - pomoći rodiljama</t>
  </si>
  <si>
    <t>104</t>
  </si>
  <si>
    <t>3722</t>
  </si>
  <si>
    <t>Naknade građ. i kuć.u naravi- prehrana učenika u školi-sufinanciranje obroka</t>
  </si>
  <si>
    <t>Naknade građanima i kućanstvima u naravi - iz pomoći za radne bijlježnice</t>
  </si>
  <si>
    <t>….u novcu - stipendije učenicima i studentima</t>
  </si>
  <si>
    <t>….u novcu - subvencija prijevoza starijih osoba i prijevoznicima</t>
  </si>
  <si>
    <t>109</t>
  </si>
  <si>
    <t>Prijevoz umrlih osoba na obdukciju</t>
  </si>
  <si>
    <t xml:space="preserve">AKTIVNOST A200702:DONACIJE UDRUGAMA GRAĐANA I ORGANIZACIJAMA </t>
  </si>
  <si>
    <t>Društvo Naša djeca Kraljevec na Sutli-redovna donacija i za dječja igrališta</t>
  </si>
  <si>
    <t>Udruga Hrvatskih dragovoljaca domovinskog rata</t>
  </si>
  <si>
    <t>Udruženje slijepih</t>
  </si>
  <si>
    <t>Udruga umirovljenika</t>
  </si>
  <si>
    <t>102</t>
  </si>
  <si>
    <t>Crveni križ - OOCK Klanjec - 0,7 % od izvornih prihoda</t>
  </si>
  <si>
    <t>Ostale humanitarne uduge i pojedinci (društvo distrofičara, društva gluhih  i sl.)</t>
  </si>
  <si>
    <t>Operativni plan KZŽ za poboljšanje zdravstveno socijalnog statusa</t>
  </si>
  <si>
    <t>Sufinanciranje djelovanja obiteljskog centra KZŽ</t>
  </si>
  <si>
    <t>PROGRAM 2008: RAZVOJ CIVILNOG DRUŠTVA</t>
  </si>
  <si>
    <t>084</t>
  </si>
  <si>
    <t>AKTIVNOST A200801: POLITIČKE STRANKE</t>
  </si>
  <si>
    <t>Tekuće donacije u novcu političkim strankama + izborna promidžba</t>
  </si>
  <si>
    <t>AKTIVNOST A200802: VJERSKE ZAJEDNICE</t>
  </si>
  <si>
    <t>Tekuće donacije u novcu vjerskim zajednicama</t>
  </si>
  <si>
    <t>PROGRAM 2009: ORGANIZACIJA I PROVOĐENJE ZAŠTITE I SPAŠAVANJA</t>
  </si>
  <si>
    <t>03</t>
  </si>
  <si>
    <t xml:space="preserve">AKTIVNOST A200901: CIVILNA ZAŠTITA </t>
  </si>
  <si>
    <t>036</t>
  </si>
  <si>
    <t>Intelektualne i osobne usluge-izrada procjene ugroženosti općine</t>
  </si>
  <si>
    <t>Intelektualne i osobne usluge-izrada planova zaštite i spašavanja općine</t>
  </si>
  <si>
    <t>3213</t>
  </si>
  <si>
    <t>Provođenje programa osposobljavanja-Državna uprava za zaštitu i spašavanje</t>
  </si>
  <si>
    <t xml:space="preserve">Tekuće donacije u novcu </t>
  </si>
  <si>
    <t>3811</t>
  </si>
  <si>
    <t>Tekuće donacije u novcu - HGSS - stanica Zagreb</t>
  </si>
  <si>
    <t>Sitni inventar (nabava opreme za civilnu zaštitu)</t>
  </si>
  <si>
    <t xml:space="preserve">AKTIVNOST A200902:REDOVNO FINANC. VATROGASNE ZAJEDNICE (5%) </t>
  </si>
  <si>
    <t>032</t>
  </si>
  <si>
    <t xml:space="preserve">AKTIVNOST A200903: DJELATNOST DVD-a </t>
  </si>
  <si>
    <t xml:space="preserve">AKTIVNOST A200904: FINANCIRANJE JAVNE VATROGASNE POSTROJBE ZABOK </t>
  </si>
  <si>
    <t>Tekuće pomoći središnjem, županijskom, gradskim i općinskim proračunima</t>
  </si>
  <si>
    <t xml:space="preserve">AKTIVNOST A200905: SUFINANCIRANJE PROGRAMA ''POLICIJA U ZAJEDNICI'' </t>
  </si>
  <si>
    <t>031</t>
  </si>
  <si>
    <t>AKTIVNOST A200906: IZRADA PROGRAMA ZAŠTITE DIVLJAČI</t>
  </si>
  <si>
    <t>AKTIVNOST A200907: AZIL ZA ŽIVOTINJE</t>
  </si>
  <si>
    <t>UKUPNO RASHODI / IZDACI</t>
  </si>
  <si>
    <t>RASHODI PREMA FUNKCIJSKOJ KLASIFIKACIJI</t>
  </si>
  <si>
    <t>Razred</t>
  </si>
  <si>
    <t>Skupina</t>
  </si>
  <si>
    <t>BROJČANA OZNAKA I NAZIV FUNKCIJSKE KLASIFIKACIJE</t>
  </si>
  <si>
    <t>Funkcijska klasifikacija:  01 - Opće javne usluge</t>
  </si>
  <si>
    <t>IZVRŠNA I ZAKONODAVNA TIJELA, FINANCIJSKI I FISKLANI POSLOVI</t>
  </si>
  <si>
    <t>Funkcijska klasifikacija:  03 - Javni red i sigurnost</t>
  </si>
  <si>
    <t>USLUGE POLICIJE</t>
  </si>
  <si>
    <t>USLUGE PROTUPOŽARNE ZAŠTITE</t>
  </si>
  <si>
    <t>RASHODI ZA JAVNI RED I SIGURNOST KOJI NISU DRUGDJE SVRSTANI</t>
  </si>
  <si>
    <t>Funkcijska klasifikacija:  04 - Ekonomski poslovi</t>
  </si>
  <si>
    <t>POLJOPRIVREDA, ŠUMARSTVO, RIBARSTVO I LOV</t>
  </si>
  <si>
    <t>EKONOMSKI POSLOVI KOJI NICU DRUGDJE SVRSTANI</t>
  </si>
  <si>
    <t>Funkcijska klasifikacija:  05 - Zaštita okoliša</t>
  </si>
  <si>
    <t>051</t>
  </si>
  <si>
    <t>GOSPODARENJE OTPADOM</t>
  </si>
  <si>
    <t>Funkcijska klasifikacija:  06 - Usluge unapređenja stanovanja i zajednice</t>
  </si>
  <si>
    <t>RAZVOJ ZAJEDNICE</t>
  </si>
  <si>
    <t>OPSKRBA VODOM</t>
  </si>
  <si>
    <t>ULIČNA RASVJETA</t>
  </si>
  <si>
    <t>RASHODI VEZANI UZ STANOVANJE I KOM. POGODNISTI KOJE NISU DRUGDJE SVRSTANI</t>
  </si>
  <si>
    <t>Funkcijska klasifikacija:  08 - Rekreacija, kultura i religija</t>
  </si>
  <si>
    <t>SLUŽBE REKREACIJE I SPORA</t>
  </si>
  <si>
    <t>SLUŽBE KULTURE</t>
  </si>
  <si>
    <t>RELIGIJSKE I DRUGE SLUŽBE ZAJEDNICE</t>
  </si>
  <si>
    <t>Funkcijska klasifikacija:  09 - Obrazovanje</t>
  </si>
  <si>
    <t>PREDŠKOLSKO I OSNOVNO OBRAZOVANJE</t>
  </si>
  <si>
    <t>Funkcijska klasifikacija:  10 - Socijalna zaštita</t>
  </si>
  <si>
    <t>BOLEST I INVALIDITET</t>
  </si>
  <si>
    <t>STAROST</t>
  </si>
  <si>
    <t>OBITELJ I DJECA</t>
  </si>
  <si>
    <t>106</t>
  </si>
  <si>
    <t>STANOVANJE</t>
  </si>
  <si>
    <t>SOC.POMOĆ STANOVNIŠTU KOJE NIJE OBUHVAĆENO REDOVNIM SOCIJAL. MJERAMA</t>
  </si>
  <si>
    <t>AKTIVNOSTI SOCIJALNE ZAŠTITE KOJU NISU DRUGDJE SVRSTANE</t>
  </si>
  <si>
    <t>UKUPNO:</t>
  </si>
  <si>
    <t>III.  PRIJELAZNE I ZAVRŠNE ODREDBE</t>
  </si>
  <si>
    <t>Ovaj Proračun stupa na snagu osmi dan od dana objave u ''Službenom glasniku KZŽ'', te će se objaviti na web stranici Općine.</t>
  </si>
  <si>
    <t>PREDSJEDNIK OPĆINSKOG VIJEĆA</t>
  </si>
  <si>
    <t>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</si>
</sst>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2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6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4" fontId="8" fillId="4" borderId="0" xfId="0" applyNumberFormat="1" applyFont="1" applyFill="1"/>
    <xf numFmtId="0" fontId="17" fillId="4" borderId="0" xfId="0" applyFont="1" applyFill="1"/>
    <xf numFmtId="4" fontId="8" fillId="0" borderId="0" xfId="0" applyNumberFormat="1" applyFont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" fontId="4" fillId="5" borderId="7" xfId="0" applyNumberFormat="1" applyFont="1" applyFill="1" applyBorder="1"/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15" fillId="4" borderId="7" xfId="0" applyNumberFormat="1" applyFont="1" applyFill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0" fontId="3" fillId="5" borderId="6" xfId="0" applyFont="1" applyFill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1" fillId="0" borderId="0" xfId="0" applyNumberFormat="1" applyFont="1"/>
    <xf numFmtId="49" fontId="20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8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4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0" fontId="15" fillId="4" borderId="2" xfId="0" applyFont="1" applyFill="1" applyBorder="1" applyAlignment="1">
      <alignment horizontal="center"/>
    </xf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7" fillId="0" borderId="5" xfId="3" applyFont="1" applyFill="1" applyBorder="1" applyAlignment="1">
      <alignment horizontal="left"/>
    </xf>
    <xf numFmtId="164" fontId="27" fillId="0" borderId="5" xfId="3" applyFont="1" applyFill="1" applyBorder="1" applyAlignment="1">
      <alignment horizontal="center"/>
    </xf>
    <xf numFmtId="0" fontId="2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30" fillId="0" borderId="0" xfId="0" applyNumberFormat="1" applyFont="1" applyAlignment="1">
      <alignment horizontal="center"/>
    </xf>
    <xf numFmtId="49" fontId="31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4" fontId="3" fillId="5" borderId="14" xfId="0" applyNumberFormat="1" applyFont="1" applyFill="1" applyBorder="1"/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2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3" fillId="0" borderId="0" xfId="0" applyFont="1"/>
    <xf numFmtId="49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49" fontId="33" fillId="0" borderId="0" xfId="0" quotePrefix="1" applyNumberFormat="1" applyFont="1" applyAlignment="1">
      <alignment horizontal="center"/>
    </xf>
    <xf numFmtId="0" fontId="36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3" fillId="0" borderId="6" xfId="0" applyNumberFormat="1" applyFont="1" applyBorder="1" applyAlignment="1">
      <alignment horizontal="center"/>
    </xf>
    <xf numFmtId="49" fontId="37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4" fillId="10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left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4" fontId="4" fillId="0" borderId="9" xfId="0" applyNumberFormat="1" applyFont="1" applyBorder="1"/>
    <xf numFmtId="4" fontId="4" fillId="2" borderId="0" xfId="0" applyNumberFormat="1" applyFont="1" applyFill="1"/>
    <xf numFmtId="4" fontId="4" fillId="9" borderId="0" xfId="0" applyNumberFormat="1" applyFont="1" applyFill="1"/>
    <xf numFmtId="4" fontId="4" fillId="14" borderId="0" xfId="0" applyNumberFormat="1" applyFont="1" applyFill="1"/>
    <xf numFmtId="0" fontId="23" fillId="0" borderId="0" xfId="0" applyFont="1"/>
    <xf numFmtId="4" fontId="3" fillId="0" borderId="3" xfId="0" applyNumberFormat="1" applyFont="1" applyBorder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10" borderId="7" xfId="0" applyNumberFormat="1" applyFont="1" applyFill="1" applyBorder="1"/>
    <xf numFmtId="4" fontId="15" fillId="4" borderId="16" xfId="0" applyNumberFormat="1" applyFont="1" applyFill="1" applyBorder="1"/>
    <xf numFmtId="4" fontId="8" fillId="4" borderId="3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16" xfId="0" applyNumberFormat="1" applyFont="1" applyFill="1" applyBorder="1"/>
    <xf numFmtId="4" fontId="3" fillId="6" borderId="16" xfId="0" applyNumberFormat="1" applyFont="1" applyFill="1" applyBorder="1"/>
    <xf numFmtId="4" fontId="4" fillId="7" borderId="16" xfId="0" applyNumberFormat="1" applyFont="1" applyFill="1" applyBorder="1" applyAlignment="1">
      <alignment horizontal="right"/>
    </xf>
    <xf numFmtId="4" fontId="4" fillId="5" borderId="16" xfId="0" quotePrefix="1" applyNumberFormat="1" applyFont="1" applyFill="1" applyBorder="1" applyAlignment="1">
      <alignment horizontal="right"/>
    </xf>
    <xf numFmtId="4" fontId="3" fillId="0" borderId="16" xfId="0" quotePrefix="1" applyNumberFormat="1" applyFont="1" applyBorder="1" applyAlignment="1">
      <alignment horizontal="right"/>
    </xf>
    <xf numFmtId="4" fontId="3" fillId="9" borderId="17" xfId="0" applyNumberFormat="1" applyFont="1" applyFill="1" applyBorder="1"/>
    <xf numFmtId="4" fontId="3" fillId="0" borderId="17" xfId="0" applyNumberFormat="1" applyFont="1" applyBorder="1"/>
    <xf numFmtId="4" fontId="4" fillId="7" borderId="16" xfId="0" applyNumberFormat="1" applyFont="1" applyFill="1" applyBorder="1"/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8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10" borderId="0" xfId="0" applyFont="1" applyFill="1"/>
    <xf numFmtId="4" fontId="15" fillId="4" borderId="0" xfId="0" applyNumberFormat="1" applyFont="1" applyFill="1" applyAlignment="1">
      <alignment horizontal="right"/>
    </xf>
    <xf numFmtId="4" fontId="15" fillId="4" borderId="0" xfId="0" applyNumberFormat="1" applyFont="1" applyFill="1"/>
    <xf numFmtId="4" fontId="3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16" borderId="16" xfId="0" applyNumberFormat="1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8" xfId="0" applyNumberFormat="1" applyFont="1" applyBorder="1"/>
    <xf numFmtId="4" fontId="15" fillId="4" borderId="12" xfId="0" applyNumberFormat="1" applyFont="1" applyFill="1" applyBorder="1" applyAlignment="1">
      <alignment horizontal="right"/>
    </xf>
    <xf numFmtId="4" fontId="3" fillId="14" borderId="8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4" fontId="15" fillId="4" borderId="5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" fontId="39" fillId="17" borderId="7" xfId="0" applyNumberFormat="1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3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6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5" fillId="10" borderId="0" xfId="0" applyFont="1" applyFill="1"/>
    <xf numFmtId="4" fontId="3" fillId="19" borderId="4" xfId="0" applyNumberFormat="1" applyFont="1" applyFill="1" applyBorder="1"/>
    <xf numFmtId="0" fontId="17" fillId="19" borderId="0" xfId="0" applyFont="1" applyFill="1"/>
    <xf numFmtId="0" fontId="17" fillId="19" borderId="0" xfId="0" applyFont="1" applyFill="1" applyAlignment="1">
      <alignment horizontal="center"/>
    </xf>
    <xf numFmtId="49" fontId="17" fillId="19" borderId="0" xfId="0" applyNumberFormat="1" applyFont="1" applyFill="1" applyAlignment="1">
      <alignment horizontal="center"/>
    </xf>
    <xf numFmtId="3" fontId="4" fillId="19" borderId="0" xfId="0" applyNumberFormat="1" applyFont="1" applyFill="1" applyAlignment="1">
      <alignment horizontal="center"/>
    </xf>
    <xf numFmtId="4" fontId="4" fillId="19" borderId="7" xfId="0" applyNumberFormat="1" applyFont="1" applyFill="1" applyBorder="1"/>
    <xf numFmtId="4" fontId="4" fillId="19" borderId="0" xfId="0" applyNumberFormat="1" applyFont="1" applyFill="1"/>
    <xf numFmtId="4" fontId="3" fillId="19" borderId="7" xfId="0" applyNumberFormat="1" applyFont="1" applyFill="1" applyBorder="1"/>
    <xf numFmtId="4" fontId="3" fillId="19" borderId="16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20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4" fontId="3" fillId="14" borderId="17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0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9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14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" fontId="3" fillId="10" borderId="17" xfId="0" applyNumberFormat="1" applyFont="1" applyFill="1" applyBorder="1" applyAlignment="1">
      <alignment horizontal="right"/>
    </xf>
    <xf numFmtId="49" fontId="3" fillId="19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21" borderId="6" xfId="0" applyNumberFormat="1" applyFont="1" applyFill="1" applyBorder="1" applyAlignment="1">
      <alignment horizontal="center"/>
    </xf>
    <xf numFmtId="49" fontId="3" fillId="21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49" fontId="3" fillId="16" borderId="0" xfId="0" applyNumberFormat="1" applyFont="1" applyFill="1" applyAlignment="1">
      <alignment horizontal="left"/>
    </xf>
    <xf numFmtId="0" fontId="5" fillId="10" borderId="0" xfId="0" applyFont="1" applyFill="1"/>
    <xf numFmtId="0" fontId="8" fillId="0" borderId="0" xfId="0" applyFont="1" applyAlignment="1">
      <alignment horizontal="center"/>
    </xf>
    <xf numFmtId="4" fontId="17" fillId="0" borderId="3" xfId="0" applyNumberFormat="1" applyFont="1" applyBorder="1"/>
    <xf numFmtId="4" fontId="8" fillId="0" borderId="7" xfId="0" applyNumberFormat="1" applyFont="1" applyBorder="1"/>
    <xf numFmtId="4" fontId="17" fillId="2" borderId="7" xfId="0" applyNumberFormat="1" applyFont="1" applyFill="1" applyBorder="1"/>
    <xf numFmtId="4" fontId="17" fillId="16" borderId="7" xfId="0" applyNumberFormat="1" applyFont="1" applyFill="1" applyBorder="1"/>
    <xf numFmtId="4" fontId="17" fillId="19" borderId="7" xfId="0" applyNumberFormat="1" applyFont="1" applyFill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3" fillId="6" borderId="7" xfId="0" applyNumberFormat="1" applyFont="1" applyFill="1" applyBorder="1"/>
    <xf numFmtId="4" fontId="4" fillId="5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3" fillId="0" borderId="19" xfId="0" applyNumberFormat="1" applyFont="1" applyBorder="1"/>
    <xf numFmtId="4" fontId="3" fillId="0" borderId="18" xfId="0" applyNumberFormat="1" applyFont="1" applyBorder="1" applyAlignment="1">
      <alignment horizontal="right"/>
    </xf>
    <xf numFmtId="4" fontId="3" fillId="10" borderId="18" xfId="0" applyNumberFormat="1" applyFont="1" applyFill="1" applyBorder="1"/>
    <xf numFmtId="4" fontId="3" fillId="9" borderId="1" xfId="0" applyNumberFormat="1" applyFont="1" applyFill="1" applyBorder="1"/>
    <xf numFmtId="4" fontId="3" fillId="14" borderId="19" xfId="0" applyNumberFormat="1" applyFont="1" applyFill="1" applyBorder="1"/>
    <xf numFmtId="4" fontId="4" fillId="7" borderId="18" xfId="0" applyNumberFormat="1" applyFont="1" applyFill="1" applyBorder="1" applyAlignment="1">
      <alignment horizontal="right"/>
    </xf>
    <xf numFmtId="4" fontId="4" fillId="5" borderId="18" xfId="0" quotePrefix="1" applyNumberFormat="1" applyFont="1" applyFill="1" applyBorder="1" applyAlignment="1">
      <alignment horizontal="right"/>
    </xf>
    <xf numFmtId="4" fontId="4" fillId="5" borderId="18" xfId="0" quotePrefix="1" applyNumberFormat="1" applyFont="1" applyFill="1" applyBorder="1" applyAlignment="1">
      <alignment horizontal="right" wrapText="1"/>
    </xf>
    <xf numFmtId="4" fontId="4" fillId="5" borderId="18" xfId="0" applyNumberFormat="1" applyFont="1" applyFill="1" applyBorder="1"/>
    <xf numFmtId="4" fontId="34" fillId="0" borderId="7" xfId="0" applyNumberFormat="1" applyFont="1" applyBorder="1"/>
    <xf numFmtId="4" fontId="8" fillId="0" borderId="4" xfId="0" applyNumberFormat="1" applyFont="1" applyBorder="1"/>
    <xf numFmtId="4" fontId="15" fillId="4" borderId="1" xfId="0" applyNumberFormat="1" applyFont="1" applyFill="1" applyBorder="1" applyAlignment="1">
      <alignment horizontal="right"/>
    </xf>
    <xf numFmtId="4" fontId="15" fillId="4" borderId="3" xfId="0" applyNumberFormat="1" applyFont="1" applyFill="1" applyBorder="1" applyAlignment="1">
      <alignment horizontal="righ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21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4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" fontId="4" fillId="5" borderId="18" xfId="0" applyNumberFormat="1" applyFont="1" applyFill="1" applyBorder="1" applyAlignment="1">
      <alignment horizontal="right"/>
    </xf>
    <xf numFmtId="4" fontId="3" fillId="16" borderId="18" xfId="0" applyNumberFormat="1" applyFont="1" applyFill="1" applyBorder="1"/>
    <xf numFmtId="4" fontId="3" fillId="14" borderId="1" xfId="0" applyNumberFormat="1" applyFont="1" applyFill="1" applyBorder="1"/>
    <xf numFmtId="4" fontId="11" fillId="0" borderId="1" xfId="0" applyNumberFormat="1" applyFont="1" applyBorder="1"/>
    <xf numFmtId="4" fontId="3" fillId="16" borderId="1" xfId="0" applyNumberFormat="1" applyFont="1" applyFill="1" applyBorder="1"/>
    <xf numFmtId="4" fontId="11" fillId="0" borderId="1" xfId="0" applyNumberFormat="1" applyFont="1" applyBorder="1" applyAlignment="1">
      <alignment horizontal="right"/>
    </xf>
    <xf numFmtId="4" fontId="4" fillId="5" borderId="1" xfId="0" applyNumberFormat="1" applyFont="1" applyFill="1" applyBorder="1"/>
    <xf numFmtId="4" fontId="3" fillId="2" borderId="1" xfId="0" applyNumberFormat="1" applyFont="1" applyFill="1" applyBorder="1"/>
    <xf numFmtId="4" fontId="3" fillId="19" borderId="1" xfId="0" applyNumberFormat="1" applyFont="1" applyFill="1" applyBorder="1"/>
    <xf numFmtId="4" fontId="4" fillId="0" borderId="15" xfId="0" applyNumberFormat="1" applyFont="1" applyBorder="1"/>
    <xf numFmtId="4" fontId="3" fillId="6" borderId="1" xfId="0" applyNumberFormat="1" applyFont="1" applyFill="1" applyBorder="1"/>
    <xf numFmtId="4" fontId="3" fillId="10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0" borderId="10" xfId="0" applyNumberFormat="1" applyFont="1" applyBorder="1"/>
    <xf numFmtId="4" fontId="3" fillId="0" borderId="8" xfId="0" applyNumberFormat="1" applyFont="1" applyBorder="1"/>
    <xf numFmtId="4" fontId="4" fillId="0" borderId="1" xfId="0" applyNumberFormat="1" applyFont="1" applyBorder="1"/>
    <xf numFmtId="4" fontId="3" fillId="0" borderId="1" xfId="0" quotePrefix="1" applyNumberFormat="1" applyFont="1" applyBorder="1" applyAlignment="1">
      <alignment horizontal="right"/>
    </xf>
    <xf numFmtId="4" fontId="3" fillId="16" borderId="8" xfId="0" applyNumberFormat="1" applyFont="1" applyFill="1" applyBorder="1"/>
    <xf numFmtId="4" fontId="3" fillId="9" borderId="8" xfId="0" applyNumberFormat="1" applyFont="1" applyFill="1" applyBorder="1"/>
    <xf numFmtId="4" fontId="3" fillId="10" borderId="1" xfId="0" quotePrefix="1" applyNumberFormat="1" applyFont="1" applyFill="1" applyBorder="1" applyAlignment="1">
      <alignment horizontal="right"/>
    </xf>
    <xf numFmtId="4" fontId="3" fillId="2" borderId="1" xfId="0" quotePrefix="1" applyNumberFormat="1" applyFont="1" applyFill="1" applyBorder="1" applyAlignment="1">
      <alignment horizontal="right"/>
    </xf>
    <xf numFmtId="4" fontId="3" fillId="19" borderId="8" xfId="0" applyNumberFormat="1" applyFont="1" applyFill="1" applyBorder="1"/>
    <xf numFmtId="4" fontId="18" fillId="10" borderId="1" xfId="0" applyNumberFormat="1" applyFont="1" applyFill="1" applyBorder="1"/>
    <xf numFmtId="4" fontId="18" fillId="0" borderId="8" xfId="0" applyNumberFormat="1" applyFont="1" applyBorder="1"/>
    <xf numFmtId="4" fontId="3" fillId="0" borderId="18" xfId="0" quotePrefix="1" applyNumberFormat="1" applyFont="1" applyBorder="1" applyAlignment="1">
      <alignment horizontal="right"/>
    </xf>
    <xf numFmtId="4" fontId="3" fillId="19" borderId="18" xfId="0" applyNumberFormat="1" applyFont="1" applyFill="1" applyBorder="1"/>
    <xf numFmtId="4" fontId="3" fillId="9" borderId="19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4" fillId="7" borderId="18" xfId="0" applyNumberFormat="1" applyFont="1" applyFill="1" applyBorder="1"/>
    <xf numFmtId="4" fontId="3" fillId="6" borderId="18" xfId="0" applyNumberFormat="1" applyFont="1" applyFill="1" applyBorder="1"/>
    <xf numFmtId="4" fontId="3" fillId="10" borderId="19" xfId="0" applyNumberFormat="1" applyFont="1" applyFill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15" fillId="4" borderId="18" xfId="0" applyNumberFormat="1" applyFont="1" applyFill="1" applyBorder="1"/>
    <xf numFmtId="0" fontId="4" fillId="2" borderId="8" xfId="0" quotePrefix="1" applyFont="1" applyFill="1" applyBorder="1" applyAlignment="1">
      <alignment horizontal="center"/>
    </xf>
    <xf numFmtId="4" fontId="3" fillId="10" borderId="5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9" borderId="1" xfId="0" applyNumberFormat="1" applyFont="1" applyFill="1" applyBorder="1"/>
    <xf numFmtId="4" fontId="4" fillId="14" borderId="1" xfId="0" applyNumberFormat="1" applyFont="1" applyFill="1" applyBorder="1"/>
    <xf numFmtId="4" fontId="3" fillId="10" borderId="8" xfId="0" applyNumberFormat="1" applyFont="1" applyFill="1" applyBorder="1"/>
    <xf numFmtId="4" fontId="3" fillId="0" borderId="10" xfId="0" applyNumberFormat="1" applyFont="1" applyBorder="1"/>
    <xf numFmtId="4" fontId="11" fillId="5" borderId="7" xfId="0" applyNumberFormat="1" applyFont="1" applyFill="1" applyBorder="1" applyAlignment="1">
      <alignment horizontal="right"/>
    </xf>
    <xf numFmtId="4" fontId="4" fillId="11" borderId="4" xfId="0" applyNumberFormat="1" applyFont="1" applyFill="1" applyBorder="1"/>
    <xf numFmtId="4" fontId="4" fillId="18" borderId="4" xfId="0" applyNumberFormat="1" applyFont="1" applyFill="1" applyBorder="1"/>
    <xf numFmtId="0" fontId="2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3" fillId="0" borderId="5" xfId="0" applyFont="1" applyBorder="1" applyAlignment="1">
      <alignment horizontal="left"/>
    </xf>
    <xf numFmtId="0" fontId="2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5" fillId="12" borderId="12" xfId="0" applyFont="1" applyFill="1" applyBorder="1" applyAlignment="1">
      <alignment horizontal="center" vertical="center" textRotation="90" wrapText="1"/>
    </xf>
    <xf numFmtId="0" fontId="25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66FFFF"/>
      <color rgb="FFCCFFFF"/>
      <color rgb="FFDA9694"/>
      <color rgb="FF99FF99"/>
      <color rgb="FF09E7E7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1</xdr:row>
      <xdr:rowOff>66675</xdr:rowOff>
    </xdr:from>
    <xdr:to>
      <xdr:col>5</xdr:col>
      <xdr:colOff>1704975</xdr:colOff>
      <xdr:row>1</xdr:row>
      <xdr:rowOff>904875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2860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13605"/>
  <sheetViews>
    <sheetView tabSelected="1" zoomScaleNormal="100" zoomScaleSheetLayoutView="75" zoomScalePageLayoutView="95" workbookViewId="0">
      <selection activeCell="F19" sqref="F19"/>
    </sheetView>
  </sheetViews>
  <sheetFormatPr defaultColWidth="9.140625" defaultRowHeight="12.75"/>
  <cols>
    <col min="1" max="1" width="8.42578125" style="31" customWidth="1"/>
    <col min="2" max="2" width="4" style="61" customWidth="1"/>
    <col min="3" max="3" width="3.28515625" style="61" customWidth="1"/>
    <col min="4" max="4" width="3.85546875" style="61" customWidth="1"/>
    <col min="5" max="5" width="7.28515625" style="61" customWidth="1"/>
    <col min="6" max="6" width="64" style="32" customWidth="1"/>
    <col min="7" max="7" width="6.7109375" style="6" customWidth="1"/>
    <col min="8" max="8" width="14" style="2" customWidth="1"/>
    <col min="9" max="10" width="14.42578125" style="2" customWidth="1"/>
    <col min="11" max="11" width="14.85546875" style="2" customWidth="1"/>
    <col min="12" max="12" width="9.5703125" style="2" customWidth="1"/>
    <col min="13" max="13" width="9.28515625" style="2" customWidth="1"/>
    <col min="14" max="16384" width="9.140625" style="2"/>
  </cols>
  <sheetData>
    <row r="1" spans="1:13">
      <c r="A1" s="1"/>
      <c r="B1" s="20"/>
      <c r="C1" s="20"/>
      <c r="D1" s="20"/>
      <c r="E1" s="20"/>
      <c r="F1" s="2"/>
    </row>
    <row r="2" spans="1:13" ht="75" customHeight="1">
      <c r="A2" s="553"/>
      <c r="B2" s="553"/>
      <c r="C2" s="553"/>
      <c r="D2" s="553"/>
      <c r="E2" s="553"/>
      <c r="F2" s="553"/>
      <c r="G2" s="1"/>
      <c r="H2" s="1"/>
      <c r="I2" s="1"/>
      <c r="J2" s="1"/>
      <c r="K2" s="1"/>
      <c r="L2" s="1"/>
      <c r="M2" s="1"/>
    </row>
    <row r="3" spans="1:13">
      <c r="A3" s="554" t="s">
        <v>0</v>
      </c>
      <c r="B3" s="554"/>
      <c r="C3" s="554"/>
      <c r="D3" s="554"/>
      <c r="E3" s="554"/>
      <c r="F3" s="554"/>
      <c r="G3" s="104"/>
      <c r="H3" s="102"/>
      <c r="I3" s="102"/>
      <c r="J3" s="102"/>
      <c r="K3" s="102"/>
      <c r="L3" s="102"/>
      <c r="M3" s="102"/>
    </row>
    <row r="4" spans="1:13">
      <c r="A4" s="554" t="s">
        <v>1</v>
      </c>
      <c r="B4" s="554"/>
      <c r="C4" s="554"/>
      <c r="D4" s="554"/>
      <c r="E4" s="554"/>
      <c r="F4" s="554"/>
      <c r="G4" s="104"/>
      <c r="H4" s="102"/>
      <c r="I4" s="102"/>
      <c r="J4" s="102"/>
      <c r="K4" s="102"/>
      <c r="L4" s="102"/>
      <c r="M4" s="102"/>
    </row>
    <row r="5" spans="1:13">
      <c r="A5" s="554" t="s">
        <v>2</v>
      </c>
      <c r="B5" s="554"/>
      <c r="C5" s="554"/>
      <c r="D5" s="554"/>
      <c r="E5" s="554"/>
      <c r="F5" s="554"/>
      <c r="G5" s="104"/>
      <c r="H5" s="102"/>
      <c r="I5" s="102"/>
      <c r="J5" s="102"/>
      <c r="K5" s="102"/>
      <c r="L5" s="102"/>
      <c r="M5" s="102"/>
    </row>
    <row r="6" spans="1:13">
      <c r="A6" s="554" t="s">
        <v>3</v>
      </c>
      <c r="B6" s="554"/>
      <c r="C6" s="554"/>
      <c r="D6" s="554"/>
      <c r="E6" s="554"/>
      <c r="F6" s="554"/>
      <c r="G6" s="104"/>
      <c r="H6" s="102"/>
      <c r="I6" s="102"/>
      <c r="J6" s="102"/>
      <c r="K6" s="102"/>
      <c r="L6" s="102"/>
      <c r="M6" s="102"/>
    </row>
    <row r="7" spans="1:13">
      <c r="A7" s="104"/>
      <c r="B7" s="104"/>
      <c r="C7" s="104"/>
      <c r="D7" s="104"/>
      <c r="E7" s="104"/>
      <c r="F7" s="104"/>
      <c r="G7" s="104"/>
      <c r="H7" s="102"/>
      <c r="I7" s="102"/>
      <c r="J7" s="102"/>
      <c r="K7" s="102"/>
      <c r="L7" s="102"/>
      <c r="M7" s="102"/>
    </row>
    <row r="8" spans="1:13">
      <c r="A8" s="103"/>
      <c r="B8" s="141"/>
      <c r="C8" s="141"/>
      <c r="D8" s="141"/>
      <c r="E8" s="141" t="s">
        <v>4</v>
      </c>
      <c r="F8" s="102"/>
      <c r="G8" s="102"/>
      <c r="H8" s="102"/>
      <c r="I8" s="102"/>
      <c r="J8" s="102"/>
      <c r="K8" s="102"/>
      <c r="L8" s="102"/>
      <c r="M8" s="102"/>
    </row>
    <row r="9" spans="1:13">
      <c r="A9" s="103"/>
      <c r="B9" s="141"/>
      <c r="C9" s="141"/>
      <c r="D9" s="141"/>
      <c r="E9" s="141" t="s">
        <v>5</v>
      </c>
      <c r="F9" s="102"/>
      <c r="G9" s="102"/>
      <c r="H9" s="102"/>
      <c r="I9" s="102"/>
      <c r="J9" s="102"/>
      <c r="K9" s="102"/>
      <c r="L9" s="102"/>
      <c r="M9" s="102"/>
    </row>
    <row r="10" spans="1:13">
      <c r="A10" s="103"/>
      <c r="B10" s="141"/>
      <c r="C10" s="141"/>
      <c r="D10" s="141"/>
      <c r="E10" s="141" t="s">
        <v>6</v>
      </c>
      <c r="F10" s="102"/>
      <c r="G10" s="102"/>
      <c r="H10" s="102"/>
      <c r="I10" s="102"/>
      <c r="J10" s="102"/>
      <c r="K10" s="102"/>
      <c r="L10" s="102"/>
      <c r="M10" s="102"/>
    </row>
    <row r="11" spans="1:13">
      <c r="A11" s="103"/>
      <c r="B11" s="141"/>
      <c r="C11" s="141"/>
      <c r="D11" s="141"/>
      <c r="E11" s="141"/>
      <c r="F11" s="102"/>
      <c r="G11" s="102"/>
      <c r="H11" s="102"/>
      <c r="I11" s="102"/>
      <c r="J11" s="102"/>
      <c r="K11" s="102"/>
      <c r="L11" s="102"/>
      <c r="M11" s="102"/>
    </row>
    <row r="12" spans="1:13">
      <c r="A12" s="103"/>
      <c r="B12" s="141"/>
      <c r="C12" s="141"/>
      <c r="D12" s="141"/>
      <c r="E12" s="141"/>
      <c r="F12" s="102"/>
      <c r="G12" s="102"/>
      <c r="H12" s="102"/>
      <c r="I12" s="102"/>
      <c r="J12" s="102"/>
      <c r="K12" s="102"/>
      <c r="L12" s="102"/>
      <c r="M12" s="102"/>
    </row>
    <row r="13" spans="1:13" ht="14.25" customHeight="1">
      <c r="A13" s="103" t="s">
        <v>7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</row>
    <row r="14" spans="1:13" ht="15">
      <c r="A14" s="103" t="s">
        <v>8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</row>
    <row r="15" spans="1:13" ht="15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</row>
    <row r="17" spans="1:14" ht="20.25">
      <c r="A17" s="535" t="s">
        <v>9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</row>
    <row r="18" spans="1:14" ht="20.25">
      <c r="A18" s="536"/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</row>
    <row r="19" spans="1:14" s="103" customFormat="1" ht="15.75">
      <c r="A19" s="105"/>
      <c r="B19" s="142"/>
      <c r="C19" s="142"/>
      <c r="D19" s="142"/>
      <c r="E19" s="143" t="s">
        <v>10</v>
      </c>
      <c r="F19" s="144" t="s">
        <v>11</v>
      </c>
      <c r="G19" s="182"/>
      <c r="H19" s="105"/>
      <c r="I19" s="105"/>
      <c r="J19" s="105"/>
      <c r="K19" s="105"/>
      <c r="L19" s="105"/>
      <c r="M19" s="105"/>
    </row>
    <row r="20" spans="1:14" s="103" customFormat="1" ht="15.75" customHeight="1">
      <c r="A20" s="540" t="s">
        <v>12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</row>
    <row r="21" spans="1:14" s="103" customFormat="1" ht="15.75" customHeight="1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4" s="103" customFormat="1" ht="15.75" customHeight="1">
      <c r="A22" s="538" t="s">
        <v>13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</row>
    <row r="23" spans="1:14">
      <c r="A23" s="564">
        <v>1</v>
      </c>
      <c r="B23" s="564"/>
      <c r="C23" s="564"/>
      <c r="D23" s="564"/>
      <c r="E23" s="564"/>
      <c r="F23" s="564"/>
      <c r="G23" s="72"/>
      <c r="H23" s="364">
        <v>2</v>
      </c>
      <c r="I23" s="364">
        <v>3</v>
      </c>
      <c r="J23" s="364">
        <v>4</v>
      </c>
      <c r="K23" s="364">
        <v>5</v>
      </c>
      <c r="L23" s="364">
        <v>6</v>
      </c>
      <c r="M23" s="109">
        <v>7</v>
      </c>
    </row>
    <row r="24" spans="1:14">
      <c r="A24" s="537" t="s">
        <v>14</v>
      </c>
      <c r="B24" s="537"/>
      <c r="C24" s="537"/>
      <c r="D24" s="537"/>
      <c r="E24" s="537"/>
      <c r="F24" s="537"/>
      <c r="G24" s="155"/>
      <c r="H24" s="364" t="s">
        <v>15</v>
      </c>
      <c r="I24" s="364" t="s">
        <v>16</v>
      </c>
      <c r="J24" s="364" t="s">
        <v>17</v>
      </c>
      <c r="K24" s="364" t="s">
        <v>15</v>
      </c>
      <c r="L24" s="364" t="s">
        <v>18</v>
      </c>
      <c r="M24" s="109" t="s">
        <v>18</v>
      </c>
    </row>
    <row r="25" spans="1:14">
      <c r="A25" s="565"/>
      <c r="B25" s="565"/>
      <c r="C25" s="565"/>
      <c r="D25" s="565"/>
      <c r="E25" s="565"/>
      <c r="F25" s="565"/>
      <c r="G25" s="73"/>
      <c r="H25" s="365">
        <v>2021</v>
      </c>
      <c r="I25" s="365">
        <v>2022</v>
      </c>
      <c r="J25" s="365">
        <v>2022</v>
      </c>
      <c r="K25" s="365">
        <v>2022</v>
      </c>
      <c r="L25" s="523" t="s">
        <v>19</v>
      </c>
      <c r="M25" s="381" t="s">
        <v>20</v>
      </c>
    </row>
    <row r="26" spans="1:14">
      <c r="A26" s="44" t="s">
        <v>21</v>
      </c>
      <c r="B26" s="50"/>
      <c r="C26" s="50"/>
      <c r="D26" s="50"/>
      <c r="E26" s="49"/>
      <c r="F26" s="45"/>
      <c r="G26" s="46"/>
      <c r="H26" s="366"/>
      <c r="I26" s="366"/>
      <c r="J26" s="366"/>
      <c r="K26" s="366"/>
      <c r="L26" s="366"/>
      <c r="M26" s="120"/>
    </row>
    <row r="27" spans="1:14">
      <c r="A27" s="5">
        <v>6</v>
      </c>
      <c r="B27" s="26"/>
      <c r="C27" s="26"/>
      <c r="D27" s="26"/>
      <c r="E27" s="25" t="s">
        <v>22</v>
      </c>
      <c r="F27" s="2"/>
      <c r="H27" s="303">
        <f>SUM(H47)</f>
        <v>4168608.8199999994</v>
      </c>
      <c r="I27" s="303">
        <f>SUM(I47)</f>
        <v>6645460</v>
      </c>
      <c r="J27" s="303">
        <f>SUM(J47)</f>
        <v>5543206</v>
      </c>
      <c r="K27" s="530">
        <f>SUM(K47)</f>
        <v>4864717.03</v>
      </c>
      <c r="L27" s="530">
        <f>IF(K27&gt;0,K27/H27*100,0)</f>
        <v>116.69881344251441</v>
      </c>
      <c r="M27" s="303">
        <f>IF(K27&gt;0,K27/J27*100,0)</f>
        <v>87.759989976919499</v>
      </c>
      <c r="N27" s="32"/>
    </row>
    <row r="28" spans="1:14">
      <c r="A28" s="5">
        <v>7</v>
      </c>
      <c r="B28" s="26"/>
      <c r="C28" s="26"/>
      <c r="D28" s="26"/>
      <c r="E28" s="25" t="s">
        <v>23</v>
      </c>
      <c r="F28" s="2"/>
      <c r="H28" s="113">
        <f t="shared" ref="H28" si="0">SUM(H201)</f>
        <v>48600</v>
      </c>
      <c r="I28" s="113">
        <f t="shared" ref="I28:J28" si="1">SUM(I201)</f>
        <v>205000</v>
      </c>
      <c r="J28" s="113">
        <f t="shared" si="1"/>
        <v>53000</v>
      </c>
      <c r="K28" s="113">
        <f t="shared" ref="K28" si="2">SUM(K201)</f>
        <v>54300</v>
      </c>
      <c r="L28" s="113">
        <f>IF(K28&gt;0,K28/H28*100,0)</f>
        <v>111.72839506172841</v>
      </c>
      <c r="M28" s="113">
        <f>IF(K28&gt;0,K28/J28*100,0)</f>
        <v>102.45283018867926</v>
      </c>
    </row>
    <row r="29" spans="1:14">
      <c r="A29" s="5">
        <v>3</v>
      </c>
      <c r="B29" s="26"/>
      <c r="C29" s="26"/>
      <c r="D29" s="26"/>
      <c r="E29" s="25" t="s">
        <v>24</v>
      </c>
      <c r="F29" s="2"/>
      <c r="H29" s="113">
        <f t="shared" ref="H29" si="3">SUM(H115)</f>
        <v>3923737.65</v>
      </c>
      <c r="I29" s="113">
        <f t="shared" ref="I29:J29" si="4">SUM(I115)</f>
        <v>4624045.63</v>
      </c>
      <c r="J29" s="113">
        <f t="shared" si="4"/>
        <v>3743091.63</v>
      </c>
      <c r="K29" s="113">
        <f t="shared" ref="K29" si="5">SUM(K115)</f>
        <v>3788458.7800000003</v>
      </c>
      <c r="L29" s="113">
        <f>IF(K29&gt;0,K29/H29*100,0)</f>
        <v>96.552295742810429</v>
      </c>
      <c r="M29" s="113">
        <f>IF(K29&gt;0,K29/J29*100,0)</f>
        <v>101.21202349513416</v>
      </c>
    </row>
    <row r="30" spans="1:14">
      <c r="A30" s="5">
        <v>4</v>
      </c>
      <c r="B30" s="26"/>
      <c r="C30" s="26"/>
      <c r="D30" s="26"/>
      <c r="E30" s="25" t="s">
        <v>25</v>
      </c>
      <c r="F30" s="2"/>
      <c r="H30" s="113">
        <f t="shared" ref="H30" si="6">SUM(H214)</f>
        <v>792080.61</v>
      </c>
      <c r="I30" s="113">
        <f t="shared" ref="I30:J30" si="7">SUM(I214)</f>
        <v>1737000</v>
      </c>
      <c r="J30" s="113">
        <f t="shared" si="7"/>
        <v>1051700</v>
      </c>
      <c r="K30" s="113">
        <f t="shared" ref="K30" si="8">SUM(K214)</f>
        <v>654667.93999999994</v>
      </c>
      <c r="L30" s="113">
        <f>IF(K30&gt;0,K30/H30*100,0)</f>
        <v>82.651681121192951</v>
      </c>
      <c r="M30" s="113">
        <f>IF(K30&gt;0,K30/J30*100,0)</f>
        <v>62.248544261671576</v>
      </c>
    </row>
    <row r="31" spans="1:14">
      <c r="A31" s="1"/>
      <c r="B31" s="20"/>
      <c r="C31" s="20"/>
      <c r="D31" s="20"/>
      <c r="E31" s="23" t="s">
        <v>26</v>
      </c>
      <c r="F31" s="4"/>
      <c r="H31" s="121">
        <f t="shared" ref="H31" si="9">SUM(H27+H28-H29-H30)</f>
        <v>-498609.44000000053</v>
      </c>
      <c r="I31" s="121">
        <f t="shared" ref="I31:J31" si="10">SUM(I27+I28-I29-I30)</f>
        <v>489414.37000000011</v>
      </c>
      <c r="J31" s="121">
        <f t="shared" si="10"/>
        <v>801414.37000000011</v>
      </c>
      <c r="K31" s="121">
        <f t="shared" ref="K31" si="11">SUM(K27+K28-K29-K30)</f>
        <v>475890.31000000006</v>
      </c>
      <c r="L31" s="116">
        <f>IF(K31&gt;0,K31/H31*100,0)</f>
        <v>-95.443501831814402</v>
      </c>
      <c r="M31" s="116">
        <f>IF(K31&gt;0,K31/J31*100,0)</f>
        <v>59.381304829859737</v>
      </c>
    </row>
    <row r="32" spans="1:14">
      <c r="A32" s="44" t="s">
        <v>27</v>
      </c>
      <c r="B32" s="50"/>
      <c r="C32" s="50"/>
      <c r="D32" s="50"/>
      <c r="E32" s="50"/>
      <c r="F32" s="44"/>
      <c r="G32" s="46"/>
      <c r="H32" s="304" t="s">
        <v>28</v>
      </c>
      <c r="I32" s="304" t="s">
        <v>28</v>
      </c>
      <c r="J32" s="304" t="s">
        <v>28</v>
      </c>
      <c r="K32" s="304" t="s">
        <v>28</v>
      </c>
      <c r="L32" s="304"/>
      <c r="M32" s="304"/>
    </row>
    <row r="33" spans="1:15">
      <c r="A33" s="5">
        <v>8</v>
      </c>
      <c r="B33" s="26"/>
      <c r="C33" s="26"/>
      <c r="D33" s="26"/>
      <c r="E33" s="25" t="s">
        <v>29</v>
      </c>
      <c r="F33" s="2"/>
      <c r="H33" s="113">
        <f t="shared" ref="H33" si="12">SUM(H253)</f>
        <v>521486.5</v>
      </c>
      <c r="I33" s="113">
        <f t="shared" ref="I33:J33" si="13">SUM(I253)</f>
        <v>300000</v>
      </c>
      <c r="J33" s="113">
        <f t="shared" si="13"/>
        <v>0</v>
      </c>
      <c r="K33" s="113">
        <f t="shared" ref="K33" si="14">SUM(K253)</f>
        <v>0</v>
      </c>
      <c r="L33" s="113">
        <f>IF(K33&gt;0,K33/H33*100,0)</f>
        <v>0</v>
      </c>
      <c r="M33" s="113">
        <f>IF(K33&gt;0,K33/J33*100,0)</f>
        <v>0</v>
      </c>
    </row>
    <row r="34" spans="1:15">
      <c r="A34" s="5">
        <v>5</v>
      </c>
      <c r="B34" s="26"/>
      <c r="C34" s="26"/>
      <c r="D34" s="26"/>
      <c r="E34" s="25" t="s">
        <v>30</v>
      </c>
      <c r="F34" s="2"/>
      <c r="H34" s="113">
        <f t="shared" ref="H34" si="15">SUM(H257)</f>
        <v>120000</v>
      </c>
      <c r="I34" s="113">
        <f t="shared" ref="I34:J34" si="16">SUM(I257)</f>
        <v>390000</v>
      </c>
      <c r="J34" s="113">
        <f t="shared" si="16"/>
        <v>402000</v>
      </c>
      <c r="K34" s="113">
        <f t="shared" ref="K34" si="17">SUM(K257)</f>
        <v>401486.5</v>
      </c>
      <c r="L34" s="113">
        <f>IF(K34&gt;0,K34/H34*100,0)</f>
        <v>334.57208333333335</v>
      </c>
      <c r="M34" s="113">
        <f>IF(K34&gt;0,K34/J34*100,0)</f>
        <v>99.872263681592045</v>
      </c>
    </row>
    <row r="35" spans="1:15">
      <c r="A35" s="4"/>
      <c r="B35" s="23"/>
      <c r="C35" s="23"/>
      <c r="D35" s="23"/>
      <c r="E35" s="23" t="s">
        <v>31</v>
      </c>
      <c r="F35" s="6"/>
      <c r="H35" s="121">
        <f t="shared" ref="H35" si="18">SUM(H33-H34)</f>
        <v>401486.5</v>
      </c>
      <c r="I35" s="121">
        <f t="shared" ref="I35:J35" si="19">SUM(I33-I34)</f>
        <v>-90000</v>
      </c>
      <c r="J35" s="121">
        <f t="shared" si="19"/>
        <v>-402000</v>
      </c>
      <c r="K35" s="121">
        <f t="shared" ref="K35" si="20">SUM(K33-K34)</f>
        <v>-401486.5</v>
      </c>
      <c r="L35" s="116">
        <f>IF(K35&gt;0,K35/H35*100,0)</f>
        <v>0</v>
      </c>
      <c r="M35" s="116">
        <f>IF(K35&gt;0,K35/J35*100,0)</f>
        <v>0</v>
      </c>
    </row>
    <row r="36" spans="1:15">
      <c r="A36" s="44" t="s">
        <v>32</v>
      </c>
      <c r="B36" s="50"/>
      <c r="C36" s="50"/>
      <c r="D36" s="50"/>
      <c r="E36" s="51"/>
      <c r="F36" s="46"/>
      <c r="G36" s="46"/>
      <c r="H36" s="305"/>
      <c r="I36" s="305"/>
      <c r="J36" s="305"/>
      <c r="K36" s="305"/>
      <c r="L36" s="305"/>
      <c r="M36" s="305"/>
    </row>
    <row r="37" spans="1:15">
      <c r="A37" s="5">
        <v>9</v>
      </c>
      <c r="B37" s="26"/>
      <c r="C37" s="26"/>
      <c r="D37" s="26"/>
      <c r="E37" s="26" t="s">
        <v>33</v>
      </c>
      <c r="F37" s="5"/>
      <c r="H37" s="121">
        <f t="shared" ref="H37" si="21">SUM(H264)</f>
        <v>-302291.43</v>
      </c>
      <c r="I37" s="121">
        <f t="shared" ref="I37:J37" si="22">SUM(I264)</f>
        <v>-399414.37</v>
      </c>
      <c r="J37" s="121">
        <f t="shared" si="22"/>
        <v>-399414.37</v>
      </c>
      <c r="K37" s="121">
        <f t="shared" ref="K37" si="23">SUM(K264)</f>
        <v>-399414.37</v>
      </c>
      <c r="L37" s="116">
        <f>IF(K37&gt;0,K37/H37*100,0)</f>
        <v>0</v>
      </c>
      <c r="M37" s="116">
        <f>IF(K37&gt;0,K37/J37*100,0)</f>
        <v>0</v>
      </c>
    </row>
    <row r="38" spans="1:15">
      <c r="A38" s="47" t="s">
        <v>34</v>
      </c>
      <c r="B38" s="134"/>
      <c r="C38" s="134"/>
      <c r="D38" s="134"/>
      <c r="E38" s="49"/>
      <c r="F38" s="45"/>
      <c r="G38" s="46"/>
      <c r="H38" s="304"/>
      <c r="I38" s="304"/>
      <c r="J38" s="304"/>
      <c r="K38" s="304"/>
      <c r="L38" s="304"/>
      <c r="M38" s="255"/>
    </row>
    <row r="39" spans="1:15">
      <c r="A39" s="431"/>
      <c r="B39" s="140"/>
      <c r="C39" s="140"/>
      <c r="D39" s="140"/>
      <c r="E39" s="140"/>
      <c r="F39" s="432"/>
      <c r="G39" s="433"/>
      <c r="H39" s="119">
        <f t="shared" ref="H39" si="24">SUM(H31+H35+H37)</f>
        <v>-399414.37000000052</v>
      </c>
      <c r="I39" s="119">
        <f t="shared" ref="I39:J39" si="25">SUM(I31+I35+I37)</f>
        <v>1.1641532182693481E-10</v>
      </c>
      <c r="J39" s="119">
        <f t="shared" si="25"/>
        <v>1.1641532182693481E-10</v>
      </c>
      <c r="K39" s="119">
        <f t="shared" ref="K39" si="26">SUM(K31+K35+K37)</f>
        <v>-325010.55999999994</v>
      </c>
      <c r="L39" s="119">
        <f>IF(K39&gt;0,K39/H39*100,0)</f>
        <v>0</v>
      </c>
      <c r="M39" s="119">
        <f>IF(K39&gt;0,K39/J39*100,0)</f>
        <v>0</v>
      </c>
    </row>
    <row r="40" spans="1:15">
      <c r="A40" s="1"/>
      <c r="B40" s="20"/>
      <c r="C40" s="20"/>
      <c r="D40" s="20"/>
      <c r="E40" s="20"/>
      <c r="F40" s="2"/>
      <c r="H40" s="213"/>
      <c r="I40" s="213"/>
      <c r="J40" s="213"/>
      <c r="K40" s="213"/>
      <c r="L40" s="213"/>
      <c r="M40" s="24"/>
    </row>
    <row r="41" spans="1:15" ht="15">
      <c r="A41" s="540" t="s">
        <v>35</v>
      </c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</row>
    <row r="42" spans="1:15" ht="15">
      <c r="A42" s="538" t="s">
        <v>36</v>
      </c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</row>
    <row r="43" spans="1:15" s="3" customFormat="1">
      <c r="A43" s="537" t="s">
        <v>37</v>
      </c>
      <c r="B43" s="163"/>
      <c r="C43" s="164"/>
      <c r="D43" s="164"/>
      <c r="E43" s="165"/>
      <c r="F43" s="72">
        <v>1</v>
      </c>
      <c r="G43" s="72"/>
      <c r="H43" s="364">
        <v>2</v>
      </c>
      <c r="I43" s="364">
        <v>3</v>
      </c>
      <c r="J43" s="364">
        <v>4</v>
      </c>
      <c r="K43" s="364">
        <v>5</v>
      </c>
      <c r="L43" s="364">
        <v>6</v>
      </c>
      <c r="M43" s="109">
        <v>7</v>
      </c>
    </row>
    <row r="44" spans="1:15" s="3" customFormat="1" ht="12.75" customHeight="1">
      <c r="A44" s="537"/>
      <c r="B44" s="544" t="s">
        <v>38</v>
      </c>
      <c r="C44" s="537"/>
      <c r="D44" s="537"/>
      <c r="E44" s="545"/>
      <c r="F44" s="155" t="s">
        <v>39</v>
      </c>
      <c r="G44" s="155"/>
      <c r="H44" s="364" t="s">
        <v>15</v>
      </c>
      <c r="I44" s="364" t="s">
        <v>16</v>
      </c>
      <c r="J44" s="364" t="s">
        <v>17</v>
      </c>
      <c r="K44" s="364" t="s">
        <v>15</v>
      </c>
      <c r="L44" s="364" t="s">
        <v>18</v>
      </c>
      <c r="M44" s="109" t="s">
        <v>18</v>
      </c>
    </row>
    <row r="45" spans="1:15" s="3" customFormat="1">
      <c r="A45" s="568"/>
      <c r="B45" s="547" t="s">
        <v>40</v>
      </c>
      <c r="C45" s="548"/>
      <c r="D45" s="548"/>
      <c r="E45" s="549"/>
      <c r="F45" s="156"/>
      <c r="G45" s="73"/>
      <c r="H45" s="365">
        <v>2021</v>
      </c>
      <c r="I45" s="365">
        <v>2022</v>
      </c>
      <c r="J45" s="365">
        <v>2022</v>
      </c>
      <c r="K45" s="365">
        <v>2022</v>
      </c>
      <c r="L45" s="523" t="s">
        <v>19</v>
      </c>
      <c r="M45" s="381" t="s">
        <v>20</v>
      </c>
    </row>
    <row r="46" spans="1:15" s="3" customFormat="1">
      <c r="A46" s="75" t="s">
        <v>41</v>
      </c>
      <c r="B46" s="159"/>
      <c r="C46" s="159"/>
      <c r="D46" s="159"/>
      <c r="E46" s="160"/>
      <c r="F46" s="76"/>
      <c r="G46" s="306"/>
      <c r="H46" s="215"/>
      <c r="I46" s="215"/>
      <c r="J46" s="215"/>
      <c r="K46" s="215"/>
      <c r="L46" s="215"/>
      <c r="M46" s="215"/>
    </row>
    <row r="47" spans="1:15">
      <c r="A47" s="157">
        <v>6</v>
      </c>
      <c r="B47" s="137"/>
      <c r="C47" s="137"/>
      <c r="D47" s="137"/>
      <c r="E47" s="56"/>
      <c r="F47" s="158" t="s">
        <v>42</v>
      </c>
      <c r="G47" s="172"/>
      <c r="H47" s="465">
        <f>SUM(H48+H65+H74+H85+H102+H108)</f>
        <v>4168608.8199999994</v>
      </c>
      <c r="I47" s="465">
        <f>SUM(I48+I65+I74+I85+I102+I108)</f>
        <v>6645460</v>
      </c>
      <c r="J47" s="465">
        <f>SUM(J48+J65+J74+J85+J102+J108)</f>
        <v>5543206</v>
      </c>
      <c r="K47" s="465">
        <f>SUM(K48+K65+K74+K85+K102+K108)</f>
        <v>4864717.03</v>
      </c>
      <c r="L47" s="382">
        <f>IF(K47&gt;0,K47/H47*100,0)</f>
        <v>116.69881344251441</v>
      </c>
      <c r="M47" s="382">
        <f>IF(K47&gt;0,K47/J47*100,0)</f>
        <v>87.759989976919499</v>
      </c>
      <c r="O47"/>
    </row>
    <row r="48" spans="1:15" s="67" customFormat="1">
      <c r="A48" s="108">
        <v>61</v>
      </c>
      <c r="B48" s="190" t="s">
        <v>43</v>
      </c>
      <c r="C48" s="135"/>
      <c r="D48" s="135"/>
      <c r="E48" s="153"/>
      <c r="F48" s="86" t="s">
        <v>44</v>
      </c>
      <c r="G48" s="173"/>
      <c r="H48" s="474">
        <f>SUM(H49+H56+H59+H63)</f>
        <v>2016716.3399999996</v>
      </c>
      <c r="I48" s="474">
        <f>SUM(I49+I56+I59+I63)</f>
        <v>2653400</v>
      </c>
      <c r="J48" s="474">
        <f>SUM(J49+J56+J59+J63)</f>
        <v>2461400</v>
      </c>
      <c r="K48" s="474">
        <f>SUM(K49+K56+K59+K63)</f>
        <v>2296936.7399999998</v>
      </c>
      <c r="L48" s="246">
        <f>IF(K48&gt;0,K48/H48*100,0)</f>
        <v>113.89488419576152</v>
      </c>
      <c r="M48" s="246">
        <f>IF(K48&gt;0,K48/J48*100,0)</f>
        <v>93.3183042171122</v>
      </c>
    </row>
    <row r="49" spans="1:13" s="262" customFormat="1">
      <c r="A49" s="346">
        <v>611</v>
      </c>
      <c r="B49" s="257" t="s">
        <v>43</v>
      </c>
      <c r="C49" s="258"/>
      <c r="D49" s="258"/>
      <c r="E49" s="347"/>
      <c r="F49" s="14" t="s">
        <v>45</v>
      </c>
      <c r="G49" s="259"/>
      <c r="H49" s="260">
        <f>SUM(H50:H55)</f>
        <v>1868386.4999999995</v>
      </c>
      <c r="I49" s="260">
        <f>SUM(I50:I55)</f>
        <v>2511000</v>
      </c>
      <c r="J49" s="260">
        <f>SUM(J50:J55)</f>
        <v>2228000</v>
      </c>
      <c r="K49" s="260">
        <f>SUM(K50:K55)</f>
        <v>2054081.38</v>
      </c>
      <c r="L49" s="264">
        <f>IF(K49&gt;0,K49/H49*100,0)</f>
        <v>109.93878300876186</v>
      </c>
      <c r="M49" s="264">
        <f>IF(K49&gt;0,K49/J49*100,0)</f>
        <v>92.193957809694794</v>
      </c>
    </row>
    <row r="50" spans="1:13">
      <c r="A50" s="33">
        <v>61111</v>
      </c>
      <c r="B50" s="166" t="s">
        <v>43</v>
      </c>
      <c r="C50" s="167"/>
      <c r="D50" s="167"/>
      <c r="E50" s="168"/>
      <c r="F50" s="2" t="s">
        <v>46</v>
      </c>
      <c r="H50" s="113">
        <v>2063671.51</v>
      </c>
      <c r="I50" s="113">
        <v>2700000</v>
      </c>
      <c r="J50" s="113">
        <v>2453000</v>
      </c>
      <c r="K50" s="113">
        <v>2248695.02</v>
      </c>
      <c r="L50" s="113">
        <f>IF(K50&gt;0,K50/H50*100,0)</f>
        <v>108.96574426227362</v>
      </c>
      <c r="M50" s="113">
        <f>IF(K50&gt;0,K50/J50*100,0)</f>
        <v>91.671219730941701</v>
      </c>
    </row>
    <row r="51" spans="1:13">
      <c r="A51" s="33">
        <v>61121</v>
      </c>
      <c r="B51" s="166" t="s">
        <v>43</v>
      </c>
      <c r="C51" s="167"/>
      <c r="D51" s="167"/>
      <c r="E51" s="168"/>
      <c r="F51" s="2" t="s">
        <v>47</v>
      </c>
      <c r="H51" s="113">
        <v>90516.37</v>
      </c>
      <c r="I51" s="113">
        <v>81000</v>
      </c>
      <c r="J51" s="113">
        <v>80000</v>
      </c>
      <c r="K51" s="113">
        <v>89836.67</v>
      </c>
      <c r="L51" s="113">
        <f t="shared" ref="L51:L55" si="27">IF(K51&gt;0,K51/H51*100,0)</f>
        <v>99.249086104535564</v>
      </c>
      <c r="M51" s="113">
        <f t="shared" ref="M51:M55" si="28">IF(K51&gt;0,K51/J51*100,0)</f>
        <v>112.2958375</v>
      </c>
    </row>
    <row r="52" spans="1:13">
      <c r="A52" s="33">
        <v>61131</v>
      </c>
      <c r="B52" s="166" t="s">
        <v>43</v>
      </c>
      <c r="C52" s="167"/>
      <c r="D52" s="167"/>
      <c r="E52" s="168"/>
      <c r="F52" s="2" t="s">
        <v>48</v>
      </c>
      <c r="H52" s="113">
        <v>106900.51</v>
      </c>
      <c r="I52" s="113">
        <v>140000</v>
      </c>
      <c r="J52" s="113">
        <v>130000</v>
      </c>
      <c r="K52" s="113">
        <v>135968.10999999999</v>
      </c>
      <c r="L52" s="113">
        <f t="shared" si="27"/>
        <v>127.19126410154638</v>
      </c>
      <c r="M52" s="113">
        <f t="shared" si="28"/>
        <v>104.59085384615383</v>
      </c>
    </row>
    <row r="53" spans="1:13">
      <c r="A53" s="33">
        <v>61141</v>
      </c>
      <c r="B53" s="166" t="s">
        <v>43</v>
      </c>
      <c r="C53" s="167"/>
      <c r="D53" s="167"/>
      <c r="E53" s="168"/>
      <c r="F53" s="2" t="s">
        <v>49</v>
      </c>
      <c r="H53" s="113">
        <v>28428.07</v>
      </c>
      <c r="I53" s="113">
        <v>60000</v>
      </c>
      <c r="J53" s="113">
        <v>45000</v>
      </c>
      <c r="K53" s="113">
        <v>52765.5</v>
      </c>
      <c r="L53" s="113">
        <f t="shared" si="27"/>
        <v>185.610560266666</v>
      </c>
      <c r="M53" s="113">
        <f t="shared" si="28"/>
        <v>117.25666666666667</v>
      </c>
    </row>
    <row r="54" spans="1:13">
      <c r="A54" s="33">
        <v>61151</v>
      </c>
      <c r="B54" s="166" t="s">
        <v>43</v>
      </c>
      <c r="C54" s="167"/>
      <c r="D54" s="167"/>
      <c r="E54" s="168"/>
      <c r="F54" s="2" t="s">
        <v>50</v>
      </c>
      <c r="H54" s="113">
        <v>-421129.96</v>
      </c>
      <c r="I54" s="113">
        <v>-470000</v>
      </c>
      <c r="J54" s="113">
        <v>-480000</v>
      </c>
      <c r="K54" s="113">
        <v>-473183.92</v>
      </c>
      <c r="L54" s="113">
        <f t="shared" si="27"/>
        <v>0</v>
      </c>
      <c r="M54" s="113">
        <f t="shared" si="28"/>
        <v>0</v>
      </c>
    </row>
    <row r="55" spans="1:13">
      <c r="A55" s="33">
        <v>61161</v>
      </c>
      <c r="B55" s="166" t="s">
        <v>43</v>
      </c>
      <c r="C55" s="167"/>
      <c r="D55" s="167"/>
      <c r="E55" s="168"/>
      <c r="F55" s="2" t="s">
        <v>51</v>
      </c>
      <c r="H55" s="113">
        <v>0</v>
      </c>
      <c r="I55" s="113">
        <v>0</v>
      </c>
      <c r="J55" s="113">
        <v>0</v>
      </c>
      <c r="K55" s="113">
        <v>0</v>
      </c>
      <c r="L55" s="113">
        <f t="shared" si="27"/>
        <v>0</v>
      </c>
      <c r="M55" s="113">
        <f t="shared" si="28"/>
        <v>0</v>
      </c>
    </row>
    <row r="56" spans="1:13" s="14" customFormat="1">
      <c r="A56" s="256">
        <v>613</v>
      </c>
      <c r="B56" s="257" t="s">
        <v>43</v>
      </c>
      <c r="C56" s="258"/>
      <c r="D56" s="258"/>
      <c r="E56" s="133"/>
      <c r="F56" s="14" t="s">
        <v>52</v>
      </c>
      <c r="G56" s="259"/>
      <c r="H56" s="260">
        <f>SUM(H57:H58)</f>
        <v>131980.29999999999</v>
      </c>
      <c r="I56" s="260">
        <f>SUM(I57:I58)</f>
        <v>127000</v>
      </c>
      <c r="J56" s="260">
        <f>SUM(J57:J58)</f>
        <v>215000</v>
      </c>
      <c r="K56" s="260">
        <f>SUM(K57:K58)</f>
        <v>225642.17</v>
      </c>
      <c r="L56" s="264">
        <f>IF(K56&gt;0,K56/H56*100,0)</f>
        <v>170.96655334167298</v>
      </c>
      <c r="M56" s="264">
        <f>IF(K56&gt;0,K56/J56*100,0)</f>
        <v>104.94984651162791</v>
      </c>
    </row>
    <row r="57" spans="1:13" s="10" customFormat="1">
      <c r="A57" s="5">
        <v>61314</v>
      </c>
      <c r="B57" s="166" t="s">
        <v>43</v>
      </c>
      <c r="C57" s="166"/>
      <c r="D57" s="166"/>
      <c r="E57" s="169"/>
      <c r="F57" s="9" t="s">
        <v>53</v>
      </c>
      <c r="G57" s="176"/>
      <c r="H57" s="477">
        <v>24389.29</v>
      </c>
      <c r="I57" s="477">
        <v>27000</v>
      </c>
      <c r="J57" s="477">
        <v>25000</v>
      </c>
      <c r="K57" s="477">
        <v>22254.23</v>
      </c>
      <c r="L57" s="113">
        <f t="shared" ref="L57:L58" si="29">IF(K57&gt;0,K57/H57*100,0)</f>
        <v>91.245911627603746</v>
      </c>
      <c r="M57" s="113">
        <f t="shared" ref="M57:M58" si="30">IF(K57&gt;0,K57/J57*100,0)</f>
        <v>89.016919999999999</v>
      </c>
    </row>
    <row r="58" spans="1:13">
      <c r="A58" s="5">
        <v>61341</v>
      </c>
      <c r="B58" s="166" t="s">
        <v>43</v>
      </c>
      <c r="C58" s="166"/>
      <c r="D58" s="166"/>
      <c r="E58" s="168"/>
      <c r="F58" s="2" t="s">
        <v>54</v>
      </c>
      <c r="H58" s="113">
        <v>107591.01</v>
      </c>
      <c r="I58" s="113">
        <v>100000</v>
      </c>
      <c r="J58" s="113">
        <v>190000</v>
      </c>
      <c r="K58" s="113">
        <v>203387.94</v>
      </c>
      <c r="L58" s="113">
        <f t="shared" si="29"/>
        <v>189.03804323428139</v>
      </c>
      <c r="M58" s="113">
        <f t="shared" si="30"/>
        <v>107.04628421052631</v>
      </c>
    </row>
    <row r="59" spans="1:13" s="14" customFormat="1">
      <c r="A59" s="256">
        <v>614</v>
      </c>
      <c r="B59" s="257" t="s">
        <v>43</v>
      </c>
      <c r="C59" s="258"/>
      <c r="D59" s="258"/>
      <c r="E59" s="261"/>
      <c r="F59" s="14" t="s">
        <v>55</v>
      </c>
      <c r="G59" s="259"/>
      <c r="H59" s="260">
        <f>SUM(H60:H62)</f>
        <v>16349.54</v>
      </c>
      <c r="I59" s="260">
        <f>SUM(I60:I62)</f>
        <v>15400</v>
      </c>
      <c r="J59" s="260">
        <f>SUM(J60:J62)</f>
        <v>18400</v>
      </c>
      <c r="K59" s="260">
        <f>SUM(K60:K62)</f>
        <v>17213.189999999999</v>
      </c>
      <c r="L59" s="264">
        <f>IF(K59&gt;0,K59/H59*100,0)</f>
        <v>105.28241161525031</v>
      </c>
      <c r="M59" s="264">
        <f>IF(K59&gt;0,K59/J59*100,0)</f>
        <v>93.549945652173903</v>
      </c>
    </row>
    <row r="60" spans="1:13" s="10" customFormat="1">
      <c r="A60" s="5">
        <v>61424</v>
      </c>
      <c r="B60" s="166" t="s">
        <v>43</v>
      </c>
      <c r="C60" s="166"/>
      <c r="D60" s="166"/>
      <c r="E60" s="169"/>
      <c r="F60" s="9" t="s">
        <v>56</v>
      </c>
      <c r="G60" s="176"/>
      <c r="H60" s="477">
        <v>16349.54</v>
      </c>
      <c r="I60" s="477">
        <v>15000</v>
      </c>
      <c r="J60" s="477">
        <v>18000</v>
      </c>
      <c r="K60" s="477">
        <v>16815.52</v>
      </c>
      <c r="L60" s="113">
        <f t="shared" ref="L60:L64" si="31">IF(K60&gt;0,K60/H60*100,0)</f>
        <v>102.85011076764239</v>
      </c>
      <c r="M60" s="113">
        <f t="shared" ref="M60:M64" si="32">IF(K60&gt;0,K60/J60*100,0)</f>
        <v>93.419555555555561</v>
      </c>
    </row>
    <row r="61" spans="1:13">
      <c r="A61" s="5">
        <v>61453</v>
      </c>
      <c r="B61" s="166" t="s">
        <v>43</v>
      </c>
      <c r="C61" s="166"/>
      <c r="D61" s="166"/>
      <c r="E61" s="168"/>
      <c r="F61" s="2" t="s">
        <v>57</v>
      </c>
      <c r="H61" s="113"/>
      <c r="I61" s="113">
        <v>400</v>
      </c>
      <c r="J61" s="113">
        <v>400</v>
      </c>
      <c r="K61" s="113">
        <v>397.67</v>
      </c>
      <c r="L61" s="113">
        <v>0</v>
      </c>
      <c r="M61" s="113">
        <f t="shared" si="32"/>
        <v>99.417500000000004</v>
      </c>
    </row>
    <row r="62" spans="1:13">
      <c r="A62" s="5">
        <v>61469</v>
      </c>
      <c r="B62" s="166" t="s">
        <v>43</v>
      </c>
      <c r="C62" s="166"/>
      <c r="D62" s="166"/>
      <c r="E62" s="168"/>
      <c r="F62" s="2" t="s">
        <v>58</v>
      </c>
      <c r="H62" s="113"/>
      <c r="I62" s="113">
        <v>0</v>
      </c>
      <c r="J62" s="113">
        <v>0</v>
      </c>
      <c r="K62" s="113">
        <v>0</v>
      </c>
      <c r="L62" s="113">
        <f t="shared" si="31"/>
        <v>0</v>
      </c>
      <c r="M62" s="113">
        <f t="shared" si="32"/>
        <v>0</v>
      </c>
    </row>
    <row r="63" spans="1:13" s="265" customFormat="1">
      <c r="A63" s="263">
        <v>616</v>
      </c>
      <c r="B63" s="257" t="s">
        <v>43</v>
      </c>
      <c r="C63" s="257"/>
      <c r="D63" s="257"/>
      <c r="E63" s="133"/>
      <c r="F63" s="14" t="s">
        <v>59</v>
      </c>
      <c r="G63" s="259"/>
      <c r="H63" s="264">
        <f>SUM(H64)</f>
        <v>0</v>
      </c>
      <c r="I63" s="264">
        <f>SUM(I64)</f>
        <v>0</v>
      </c>
      <c r="J63" s="264">
        <f>SUM(J64)</f>
        <v>0</v>
      </c>
      <c r="K63" s="264">
        <f>SUM(K64)</f>
        <v>0</v>
      </c>
      <c r="L63" s="113">
        <f t="shared" si="31"/>
        <v>0</v>
      </c>
      <c r="M63" s="113">
        <f t="shared" si="32"/>
        <v>0</v>
      </c>
    </row>
    <row r="64" spans="1:13">
      <c r="A64" s="5">
        <v>61632</v>
      </c>
      <c r="B64" s="166" t="s">
        <v>43</v>
      </c>
      <c r="C64" s="166"/>
      <c r="D64" s="166"/>
      <c r="E64" s="168"/>
      <c r="F64" s="2" t="s">
        <v>60</v>
      </c>
      <c r="H64" s="113"/>
      <c r="I64" s="113">
        <v>0</v>
      </c>
      <c r="J64" s="113">
        <v>0</v>
      </c>
      <c r="K64" s="113">
        <v>0</v>
      </c>
      <c r="L64" s="113">
        <f t="shared" si="31"/>
        <v>0</v>
      </c>
      <c r="M64" s="113">
        <f t="shared" si="32"/>
        <v>0</v>
      </c>
    </row>
    <row r="65" spans="1:14">
      <c r="A65" s="348">
        <v>63</v>
      </c>
      <c r="B65" s="243"/>
      <c r="C65" s="243"/>
      <c r="D65" s="243" t="s">
        <v>61</v>
      </c>
      <c r="E65" s="349"/>
      <c r="F65" s="350" t="s">
        <v>62</v>
      </c>
      <c r="G65" s="351"/>
      <c r="H65" s="480">
        <f>SUM(H66+H71)</f>
        <v>1848937.81</v>
      </c>
      <c r="I65" s="480">
        <f>SUM(I66+I71)</f>
        <v>3629000</v>
      </c>
      <c r="J65" s="480">
        <f>SUM(J66+J71)</f>
        <v>2600700</v>
      </c>
      <c r="K65" s="480">
        <f>SUM(K66+K71)</f>
        <v>2091822.4100000001</v>
      </c>
      <c r="L65" s="246">
        <f>IF(K65&gt;0,K65/H65*100,0)</f>
        <v>113.13643967289522</v>
      </c>
      <c r="M65" s="246">
        <f>IF(K65&gt;0,K65/J65*100,0)</f>
        <v>80.433053024185796</v>
      </c>
    </row>
    <row r="66" spans="1:14" s="14" customFormat="1">
      <c r="A66" s="256">
        <v>633</v>
      </c>
      <c r="B66" s="258"/>
      <c r="C66" s="258"/>
      <c r="D66" s="257" t="s">
        <v>61</v>
      </c>
      <c r="E66" s="261"/>
      <c r="F66" s="14" t="s">
        <v>63</v>
      </c>
      <c r="G66" s="259"/>
      <c r="H66" s="260">
        <f>SUM(H67:H70)</f>
        <v>1403262.05</v>
      </c>
      <c r="I66" s="260">
        <f>SUM(I67:I70)</f>
        <v>1595000</v>
      </c>
      <c r="J66" s="260">
        <f>SUM(J67:J70)</f>
        <v>1652000</v>
      </c>
      <c r="K66" s="260">
        <f>SUM(K67:K70)</f>
        <v>1590996.6400000001</v>
      </c>
      <c r="L66" s="264">
        <f>IF(K66&gt;0,K66/H66*100,0)</f>
        <v>113.37844132533905</v>
      </c>
      <c r="M66" s="264">
        <f>IF(K66&gt;0,K66/J66*100,0)</f>
        <v>96.307302663438264</v>
      </c>
    </row>
    <row r="67" spans="1:14" s="8" customFormat="1">
      <c r="A67" s="33">
        <v>63311</v>
      </c>
      <c r="B67" s="167"/>
      <c r="C67" s="167"/>
      <c r="D67" s="355" t="s">
        <v>61</v>
      </c>
      <c r="E67" s="169"/>
      <c r="F67" s="9" t="s">
        <v>64</v>
      </c>
      <c r="G67" s="176"/>
      <c r="H67" s="481">
        <v>1274969.78</v>
      </c>
      <c r="I67" s="481">
        <v>1370000</v>
      </c>
      <c r="J67" s="481">
        <v>1400000</v>
      </c>
      <c r="K67" s="481">
        <v>1359060.85</v>
      </c>
      <c r="L67" s="113">
        <f t="shared" ref="L67:L70" si="33">IF(K67&gt;0,K67/H67*100,0)</f>
        <v>106.59553436631259</v>
      </c>
      <c r="M67" s="113">
        <f t="shared" ref="M67:M70" si="34">IF(K67&gt;0,K67/J67*100,0)</f>
        <v>97.075775000000007</v>
      </c>
    </row>
    <row r="68" spans="1:14" s="8" customFormat="1">
      <c r="A68" s="33">
        <v>63312</v>
      </c>
      <c r="B68" s="167"/>
      <c r="C68" s="167"/>
      <c r="D68" s="205" t="s">
        <v>61</v>
      </c>
      <c r="E68" s="169"/>
      <c r="F68" s="9" t="s">
        <v>65</v>
      </c>
      <c r="G68" s="176"/>
      <c r="H68" s="482">
        <v>46694.58</v>
      </c>
      <c r="I68" s="482">
        <v>70000</v>
      </c>
      <c r="J68" s="482">
        <v>100000</v>
      </c>
      <c r="K68" s="482">
        <v>95917.98</v>
      </c>
      <c r="L68" s="113">
        <f t="shared" si="33"/>
        <v>205.41566066125876</v>
      </c>
      <c r="M68" s="113">
        <f t="shared" si="34"/>
        <v>95.917979999999986</v>
      </c>
    </row>
    <row r="69" spans="1:14" s="8" customFormat="1">
      <c r="A69" s="33">
        <v>63321</v>
      </c>
      <c r="B69" s="167"/>
      <c r="C69" s="167"/>
      <c r="D69" s="205" t="s">
        <v>61</v>
      </c>
      <c r="E69" s="169"/>
      <c r="F69" s="9" t="s">
        <v>66</v>
      </c>
      <c r="G69" s="176"/>
      <c r="H69" s="475">
        <v>81597.69</v>
      </c>
      <c r="I69" s="475">
        <v>155000</v>
      </c>
      <c r="J69" s="475">
        <v>152000</v>
      </c>
      <c r="K69" s="475">
        <v>136017.81</v>
      </c>
      <c r="L69" s="113">
        <f t="shared" si="33"/>
        <v>166.69321153576772</v>
      </c>
      <c r="M69" s="113">
        <f t="shared" si="34"/>
        <v>89.485401315789474</v>
      </c>
    </row>
    <row r="70" spans="1:14" s="8" customFormat="1">
      <c r="A70" s="33">
        <v>63322</v>
      </c>
      <c r="B70" s="167"/>
      <c r="C70" s="167"/>
      <c r="D70" s="205" t="s">
        <v>61</v>
      </c>
      <c r="E70" s="168"/>
      <c r="F70" s="2" t="s">
        <v>67</v>
      </c>
      <c r="G70" s="6"/>
      <c r="H70" s="475">
        <v>0</v>
      </c>
      <c r="I70" s="475">
        <v>0</v>
      </c>
      <c r="J70" s="475">
        <v>0</v>
      </c>
      <c r="K70" s="475">
        <v>0</v>
      </c>
      <c r="L70" s="113">
        <f t="shared" si="33"/>
        <v>0</v>
      </c>
      <c r="M70" s="113">
        <f t="shared" si="34"/>
        <v>0</v>
      </c>
    </row>
    <row r="71" spans="1:14" s="14" customFormat="1">
      <c r="A71" s="256">
        <v>634</v>
      </c>
      <c r="B71" s="258"/>
      <c r="C71" s="258"/>
      <c r="D71" s="257" t="s">
        <v>61</v>
      </c>
      <c r="E71" s="261"/>
      <c r="F71" s="14" t="s">
        <v>68</v>
      </c>
      <c r="G71" s="259"/>
      <c r="H71" s="260">
        <f>SUM(H72+H73)</f>
        <v>445675.76</v>
      </c>
      <c r="I71" s="260">
        <f>SUM(I72+I73)</f>
        <v>2034000</v>
      </c>
      <c r="J71" s="260">
        <f>SUM(J72+J73)</f>
        <v>948700</v>
      </c>
      <c r="K71" s="260">
        <f>SUM(K72+K73)</f>
        <v>500825.77</v>
      </c>
      <c r="L71" s="264">
        <f>IF(K71&gt;0,K71/H71*100,0)</f>
        <v>112.37446927784451</v>
      </c>
      <c r="M71" s="264">
        <f>IF(K71&gt;0,K71/J71*100,0)</f>
        <v>52.790742068093181</v>
      </c>
    </row>
    <row r="72" spans="1:14" s="8" customFormat="1">
      <c r="A72" s="33">
        <v>63415</v>
      </c>
      <c r="B72" s="167"/>
      <c r="C72" s="167"/>
      <c r="D72" s="205" t="s">
        <v>61</v>
      </c>
      <c r="E72" s="169"/>
      <c r="F72" s="9" t="s">
        <v>69</v>
      </c>
      <c r="G72" s="176"/>
      <c r="H72" s="483">
        <v>360009.43</v>
      </c>
      <c r="I72" s="483">
        <v>34000</v>
      </c>
      <c r="J72" s="483">
        <v>34000</v>
      </c>
      <c r="K72" s="483">
        <v>33975.769999999997</v>
      </c>
      <c r="L72" s="113">
        <f t="shared" ref="L72:L73" si="35">IF(K72&gt;0,K72/H72*100,0)</f>
        <v>9.4374666796922515</v>
      </c>
      <c r="M72" s="113">
        <f t="shared" ref="M72:M73" si="36">IF(K72&gt;0,K72/J72*100,0)</f>
        <v>99.928735294117629</v>
      </c>
    </row>
    <row r="73" spans="1:14" s="8" customFormat="1">
      <c r="A73" s="33">
        <v>63425</v>
      </c>
      <c r="B73" s="167"/>
      <c r="C73" s="167"/>
      <c r="D73" s="205" t="s">
        <v>61</v>
      </c>
      <c r="E73" s="169"/>
      <c r="F73" s="9" t="s">
        <v>70</v>
      </c>
      <c r="G73" s="176"/>
      <c r="H73" s="483">
        <v>85666.33</v>
      </c>
      <c r="I73" s="483">
        <v>2000000</v>
      </c>
      <c r="J73" s="483">
        <v>914700</v>
      </c>
      <c r="K73" s="483">
        <v>466850</v>
      </c>
      <c r="L73" s="113">
        <f t="shared" si="35"/>
        <v>544.96323117845714</v>
      </c>
      <c r="M73" s="113">
        <f t="shared" si="36"/>
        <v>51.038591888050725</v>
      </c>
      <c r="N73" s="360"/>
    </row>
    <row r="74" spans="1:14">
      <c r="A74" s="98">
        <v>64</v>
      </c>
      <c r="B74" s="99" t="s">
        <v>43</v>
      </c>
      <c r="C74" s="99" t="s">
        <v>71</v>
      </c>
      <c r="D74" s="99" t="s">
        <v>72</v>
      </c>
      <c r="E74" s="82"/>
      <c r="F74" s="86" t="s">
        <v>73</v>
      </c>
      <c r="G74" s="173"/>
      <c r="H74" s="110">
        <f>SUM(H75+H78)</f>
        <v>5381.34</v>
      </c>
      <c r="I74" s="110">
        <f>SUM(I75+I78)</f>
        <v>75910</v>
      </c>
      <c r="J74" s="110">
        <f>SUM(J75+J78)</f>
        <v>147106</v>
      </c>
      <c r="K74" s="110">
        <f>SUM(K75+K78)</f>
        <v>143415.16</v>
      </c>
      <c r="L74" s="246">
        <f>IF(K74&gt;0,K74/H74*100,0)</f>
        <v>2665.0455091111139</v>
      </c>
      <c r="M74" s="246">
        <f>IF(K74&gt;0,K74/J74*100,0)</f>
        <v>97.491033676396611</v>
      </c>
    </row>
    <row r="75" spans="1:14" s="265" customFormat="1">
      <c r="A75" s="263">
        <v>641</v>
      </c>
      <c r="B75" s="257" t="s">
        <v>43</v>
      </c>
      <c r="C75" s="257"/>
      <c r="D75" s="257"/>
      <c r="E75" s="133"/>
      <c r="F75" s="14" t="s">
        <v>74</v>
      </c>
      <c r="G75" s="259"/>
      <c r="H75" s="264">
        <f>SUM(H76:H77)</f>
        <v>539.59</v>
      </c>
      <c r="I75" s="264">
        <f>SUM(I76:I77)</f>
        <v>160</v>
      </c>
      <c r="J75" s="264">
        <f>SUM(J76:J77)</f>
        <v>101</v>
      </c>
      <c r="K75" s="264">
        <f>SUM(K76:K77)</f>
        <v>62.66</v>
      </c>
      <c r="L75" s="264">
        <f>IF(K75&gt;0,K75/H75*100,0)</f>
        <v>11.612520617505883</v>
      </c>
      <c r="M75" s="264">
        <f>IF(K75&gt;0,K75/J75*100,0)</f>
        <v>62.039603960396036</v>
      </c>
    </row>
    <row r="76" spans="1:14">
      <c r="A76" s="5">
        <v>64132</v>
      </c>
      <c r="B76" s="166" t="s">
        <v>43</v>
      </c>
      <c r="C76" s="166"/>
      <c r="D76" s="166"/>
      <c r="E76" s="168"/>
      <c r="F76" s="2" t="s">
        <v>75</v>
      </c>
      <c r="H76" s="113">
        <v>4.08</v>
      </c>
      <c r="I76" s="113">
        <v>10</v>
      </c>
      <c r="J76" s="113">
        <v>1</v>
      </c>
      <c r="K76" s="113">
        <v>0.94</v>
      </c>
      <c r="L76" s="113">
        <f t="shared" ref="L76:L77" si="37">IF(K76&gt;0,K76/H76*100,0)</f>
        <v>23.03921568627451</v>
      </c>
      <c r="M76" s="113">
        <f t="shared" ref="M76:M77" si="38">IF(K76&gt;0,K76/J76*100,0)</f>
        <v>94</v>
      </c>
    </row>
    <row r="77" spans="1:14">
      <c r="A77" s="5">
        <v>64143</v>
      </c>
      <c r="B77" s="166" t="s">
        <v>43</v>
      </c>
      <c r="C77" s="166"/>
      <c r="D77" s="166"/>
      <c r="E77" s="168"/>
      <c r="F77" s="2" t="s">
        <v>76</v>
      </c>
      <c r="H77" s="113">
        <v>535.51</v>
      </c>
      <c r="I77" s="113">
        <v>150</v>
      </c>
      <c r="J77" s="113">
        <v>100</v>
      </c>
      <c r="K77" s="113">
        <v>61.72</v>
      </c>
      <c r="L77" s="113">
        <f t="shared" si="37"/>
        <v>11.525461709398517</v>
      </c>
      <c r="M77" s="113">
        <f t="shared" si="38"/>
        <v>61.72</v>
      </c>
    </row>
    <row r="78" spans="1:14" s="14" customFormat="1">
      <c r="A78" s="256">
        <v>642</v>
      </c>
      <c r="B78" s="257" t="s">
        <v>43</v>
      </c>
      <c r="C78" s="257" t="s">
        <v>71</v>
      </c>
      <c r="D78" s="258" t="s">
        <v>72</v>
      </c>
      <c r="E78" s="261"/>
      <c r="F78" s="14" t="s">
        <v>77</v>
      </c>
      <c r="G78" s="259"/>
      <c r="H78" s="260">
        <f>SUM(H79:H84)</f>
        <v>4841.75</v>
      </c>
      <c r="I78" s="260">
        <f>SUM(I79:I84)</f>
        <v>75750</v>
      </c>
      <c r="J78" s="260">
        <f>SUM(J79:J84)</f>
        <v>147005</v>
      </c>
      <c r="K78" s="260">
        <f>SUM(K79:K84)</f>
        <v>143352.5</v>
      </c>
      <c r="L78" s="264">
        <f>IF(K78&gt;0,K78/H78*100,0)</f>
        <v>2960.7579903960345</v>
      </c>
      <c r="M78" s="264">
        <f>IF(K78&gt;0,K78/J78*100,0)</f>
        <v>97.515390632971659</v>
      </c>
    </row>
    <row r="79" spans="1:14" s="8" customFormat="1">
      <c r="A79" s="33">
        <v>64219</v>
      </c>
      <c r="B79" s="166" t="s">
        <v>43</v>
      </c>
      <c r="C79" s="167"/>
      <c r="D79" s="167"/>
      <c r="E79" s="168"/>
      <c r="F79" s="2" t="s">
        <v>78</v>
      </c>
      <c r="G79" s="6"/>
      <c r="H79" s="112">
        <v>2550</v>
      </c>
      <c r="I79" s="112">
        <v>2550</v>
      </c>
      <c r="J79" s="112">
        <v>5</v>
      </c>
      <c r="K79" s="112">
        <v>3.65</v>
      </c>
      <c r="L79" s="113">
        <f t="shared" ref="L79:L84" si="39">IF(K79&gt;0,K79/H79*100,0)</f>
        <v>0.14313725490196078</v>
      </c>
      <c r="M79" s="113">
        <f t="shared" ref="M79:M84" si="40">IF(K79&gt;0,K79/J79*100,0)</f>
        <v>73</v>
      </c>
    </row>
    <row r="80" spans="1:14" s="8" customFormat="1">
      <c r="A80" s="33">
        <v>64222</v>
      </c>
      <c r="B80" s="166" t="s">
        <v>43</v>
      </c>
      <c r="C80" s="167"/>
      <c r="D80" s="167"/>
      <c r="E80" s="168"/>
      <c r="F80" s="2" t="s">
        <v>79</v>
      </c>
      <c r="G80" s="6"/>
      <c r="H80" s="112">
        <v>2180.9299999999998</v>
      </c>
      <c r="I80" s="112">
        <v>2200</v>
      </c>
      <c r="J80" s="112">
        <v>1000</v>
      </c>
      <c r="K80" s="112">
        <v>966.09</v>
      </c>
      <c r="L80" s="113">
        <f t="shared" si="39"/>
        <v>44.297157634587087</v>
      </c>
      <c r="M80" s="113">
        <f t="shared" si="40"/>
        <v>96.608999999999995</v>
      </c>
    </row>
    <row r="81" spans="1:13" s="10" customFormat="1">
      <c r="A81" s="5">
        <v>64225</v>
      </c>
      <c r="B81" s="166" t="s">
        <v>43</v>
      </c>
      <c r="C81" s="166"/>
      <c r="D81" s="166"/>
      <c r="E81" s="169"/>
      <c r="F81" s="9" t="s">
        <v>80</v>
      </c>
      <c r="G81" s="176"/>
      <c r="H81" s="477">
        <v>110.82</v>
      </c>
      <c r="I81" s="477">
        <v>0</v>
      </c>
      <c r="J81" s="477">
        <v>1000</v>
      </c>
      <c r="K81" s="477">
        <v>735.52</v>
      </c>
      <c r="L81" s="113">
        <f t="shared" si="39"/>
        <v>663.70691210972745</v>
      </c>
      <c r="M81" s="113">
        <f t="shared" si="40"/>
        <v>73.551999999999992</v>
      </c>
    </row>
    <row r="82" spans="1:13" s="10" customFormat="1">
      <c r="A82" s="5">
        <v>64231</v>
      </c>
      <c r="B82" s="166"/>
      <c r="C82" s="216" t="s">
        <v>72</v>
      </c>
      <c r="D82" s="166"/>
      <c r="E82" s="169"/>
      <c r="F82" s="9" t="s">
        <v>81</v>
      </c>
      <c r="G82" s="176"/>
      <c r="H82" s="484">
        <v>0</v>
      </c>
      <c r="I82" s="484">
        <v>71000</v>
      </c>
      <c r="J82" s="484">
        <v>145000</v>
      </c>
      <c r="K82" s="484">
        <v>141647.24</v>
      </c>
      <c r="L82" s="113">
        <v>0</v>
      </c>
      <c r="M82" s="113">
        <f t="shared" si="40"/>
        <v>97.687751724137925</v>
      </c>
    </row>
    <row r="83" spans="1:13" s="10" customFormat="1">
      <c r="A83" s="5">
        <v>64234</v>
      </c>
      <c r="B83" s="166" t="s">
        <v>43</v>
      </c>
      <c r="C83" s="166"/>
      <c r="D83" s="166"/>
      <c r="E83" s="169"/>
      <c r="F83" s="9" t="s">
        <v>82</v>
      </c>
      <c r="G83" s="176"/>
      <c r="H83" s="477">
        <v>0</v>
      </c>
      <c r="I83" s="477">
        <v>0</v>
      </c>
      <c r="J83" s="477">
        <v>0</v>
      </c>
      <c r="K83" s="477">
        <v>0</v>
      </c>
      <c r="L83" s="113">
        <f t="shared" si="39"/>
        <v>0</v>
      </c>
      <c r="M83" s="113">
        <f t="shared" si="40"/>
        <v>0</v>
      </c>
    </row>
    <row r="84" spans="1:13">
      <c r="A84" s="5">
        <v>64236</v>
      </c>
      <c r="B84" s="166"/>
      <c r="C84" s="216" t="s">
        <v>71</v>
      </c>
      <c r="D84" s="166"/>
      <c r="E84" s="168"/>
      <c r="F84" s="2" t="s">
        <v>83</v>
      </c>
      <c r="H84" s="485">
        <v>0</v>
      </c>
      <c r="I84" s="485">
        <v>0</v>
      </c>
      <c r="J84" s="485">
        <v>0</v>
      </c>
      <c r="K84" s="485">
        <v>0</v>
      </c>
      <c r="L84" s="113">
        <f t="shared" si="39"/>
        <v>0</v>
      </c>
      <c r="M84" s="113">
        <f t="shared" si="40"/>
        <v>0</v>
      </c>
    </row>
    <row r="85" spans="1:13" s="3" customFormat="1">
      <c r="A85" s="96">
        <v>65</v>
      </c>
      <c r="B85" s="136"/>
      <c r="C85" s="136"/>
      <c r="D85" s="136"/>
      <c r="E85" s="84"/>
      <c r="F85" s="86" t="s">
        <v>84</v>
      </c>
      <c r="G85" s="173"/>
      <c r="H85" s="474">
        <f>SUM(H86+H93+H98)</f>
        <v>295773.33</v>
      </c>
      <c r="I85" s="474">
        <f>SUM(I86+I93+I98)</f>
        <v>286650</v>
      </c>
      <c r="J85" s="474">
        <f>SUM(J86+J93+J98)</f>
        <v>333000</v>
      </c>
      <c r="K85" s="474">
        <f>SUM(K86+K93+K98)</f>
        <v>329562.71999999997</v>
      </c>
      <c r="L85" s="246">
        <f>IF(K85&gt;0,K85/H85*100,0)</f>
        <v>111.42408275959158</v>
      </c>
      <c r="M85" s="246">
        <f>IF(K85&gt;0,K85/J85*100,0)</f>
        <v>98.967783783783787</v>
      </c>
    </row>
    <row r="86" spans="1:13" s="14" customFormat="1">
      <c r="A86" s="263">
        <v>651</v>
      </c>
      <c r="B86" s="257" t="s">
        <v>43</v>
      </c>
      <c r="C86" s="257" t="s">
        <v>72</v>
      </c>
      <c r="D86" s="257"/>
      <c r="E86" s="261"/>
      <c r="F86" s="14" t="s">
        <v>85</v>
      </c>
      <c r="G86" s="259"/>
      <c r="H86" s="260">
        <f>SUM(H87:H92)</f>
        <v>112288.66</v>
      </c>
      <c r="I86" s="260">
        <f>SUM(I87:I92)</f>
        <v>121150</v>
      </c>
      <c r="J86" s="260">
        <f>SUM(J87:J92)</f>
        <v>146500</v>
      </c>
      <c r="K86" s="260">
        <f>SUM(K87:K92)</f>
        <v>146636.53999999998</v>
      </c>
      <c r="L86" s="264">
        <f>IF(K86&gt;0,K86/H86*100,0)</f>
        <v>130.58891254023334</v>
      </c>
      <c r="M86" s="264">
        <f>IF(K86&gt;0,K86/J86*100,0)</f>
        <v>100.0932013651877</v>
      </c>
    </row>
    <row r="87" spans="1:13">
      <c r="A87" s="5">
        <v>65123</v>
      </c>
      <c r="B87" s="166"/>
      <c r="C87" s="216" t="s">
        <v>72</v>
      </c>
      <c r="D87" s="166"/>
      <c r="E87" s="168"/>
      <c r="F87" s="2" t="s">
        <v>86</v>
      </c>
      <c r="H87" s="485">
        <v>91431.94</v>
      </c>
      <c r="I87" s="485">
        <v>95000</v>
      </c>
      <c r="J87" s="485">
        <v>100000</v>
      </c>
      <c r="K87" s="485">
        <v>99927.66</v>
      </c>
      <c r="L87" s="113">
        <f t="shared" ref="L87:L92" si="41">IF(K87&gt;0,K87/H87*100,0)</f>
        <v>109.29185140334985</v>
      </c>
      <c r="M87" s="113">
        <f t="shared" ref="M87:M92" si="42">IF(K87&gt;0,K87/J87*100,0)</f>
        <v>99.927660000000003</v>
      </c>
    </row>
    <row r="88" spans="1:13">
      <c r="A88" s="5">
        <v>65123</v>
      </c>
      <c r="B88" s="166" t="s">
        <v>43</v>
      </c>
      <c r="C88" s="166"/>
      <c r="D88" s="166"/>
      <c r="E88" s="168"/>
      <c r="F88" s="2" t="s">
        <v>87</v>
      </c>
      <c r="H88" s="113">
        <v>0</v>
      </c>
      <c r="I88" s="113">
        <v>0</v>
      </c>
      <c r="J88" s="113">
        <v>0</v>
      </c>
      <c r="K88" s="113">
        <v>0</v>
      </c>
      <c r="L88" s="113">
        <f t="shared" si="41"/>
        <v>0</v>
      </c>
      <c r="M88" s="113">
        <f t="shared" si="42"/>
        <v>0</v>
      </c>
    </row>
    <row r="89" spans="1:13">
      <c r="A89" s="5">
        <v>65129</v>
      </c>
      <c r="B89" s="166"/>
      <c r="C89" s="216" t="s">
        <v>72</v>
      </c>
      <c r="D89" s="166"/>
      <c r="E89" s="168"/>
      <c r="F89" s="2" t="s">
        <v>88</v>
      </c>
      <c r="H89" s="485">
        <v>855.48</v>
      </c>
      <c r="I89" s="485">
        <v>1000</v>
      </c>
      <c r="J89" s="485">
        <v>500</v>
      </c>
      <c r="K89" s="485">
        <v>3409.95</v>
      </c>
      <c r="L89" s="113">
        <f t="shared" si="41"/>
        <v>398.60078552391639</v>
      </c>
      <c r="M89" s="113">
        <f t="shared" si="42"/>
        <v>681.99</v>
      </c>
    </row>
    <row r="90" spans="1:13" s="10" customFormat="1">
      <c r="A90" s="5">
        <v>65139</v>
      </c>
      <c r="B90" s="166" t="s">
        <v>43</v>
      </c>
      <c r="C90" s="166"/>
      <c r="D90" s="166"/>
      <c r="E90" s="169"/>
      <c r="F90" s="9" t="s">
        <v>89</v>
      </c>
      <c r="G90" s="176"/>
      <c r="H90" s="477">
        <v>101.24</v>
      </c>
      <c r="I90" s="477">
        <v>150</v>
      </c>
      <c r="J90" s="477">
        <v>0</v>
      </c>
      <c r="K90" s="477">
        <v>0</v>
      </c>
      <c r="L90" s="113">
        <f t="shared" si="41"/>
        <v>0</v>
      </c>
      <c r="M90" s="113">
        <f t="shared" si="42"/>
        <v>0</v>
      </c>
    </row>
    <row r="91" spans="1:13" s="10" customFormat="1">
      <c r="A91" s="5">
        <v>65148</v>
      </c>
      <c r="B91" s="166" t="s">
        <v>43</v>
      </c>
      <c r="C91" s="166"/>
      <c r="D91" s="166"/>
      <c r="E91" s="168"/>
      <c r="F91" s="2" t="s">
        <v>90</v>
      </c>
      <c r="G91" s="6"/>
      <c r="H91" s="113">
        <v>0</v>
      </c>
      <c r="I91" s="113">
        <v>0</v>
      </c>
      <c r="J91" s="113">
        <v>2000</v>
      </c>
      <c r="K91" s="113">
        <v>1878.93</v>
      </c>
      <c r="L91" s="113">
        <v>0</v>
      </c>
      <c r="M91" s="113">
        <f t="shared" si="42"/>
        <v>93.9465</v>
      </c>
    </row>
    <row r="92" spans="1:13" s="10" customFormat="1">
      <c r="A92" s="5">
        <v>65149</v>
      </c>
      <c r="B92" s="166"/>
      <c r="C92" s="216" t="s">
        <v>72</v>
      </c>
      <c r="D92" s="166"/>
      <c r="E92" s="169"/>
      <c r="F92" s="9" t="s">
        <v>91</v>
      </c>
      <c r="G92" s="176"/>
      <c r="H92" s="484">
        <v>19900</v>
      </c>
      <c r="I92" s="484">
        <v>25000</v>
      </c>
      <c r="J92" s="484">
        <v>44000</v>
      </c>
      <c r="K92" s="484">
        <v>41420</v>
      </c>
      <c r="L92" s="113">
        <f t="shared" si="41"/>
        <v>208.14070351758795</v>
      </c>
      <c r="M92" s="113">
        <f t="shared" si="42"/>
        <v>94.13636363636364</v>
      </c>
    </row>
    <row r="93" spans="1:13" s="265" customFormat="1">
      <c r="A93" s="263">
        <v>652</v>
      </c>
      <c r="B93" s="257" t="s">
        <v>43</v>
      </c>
      <c r="C93" s="257" t="s">
        <v>72</v>
      </c>
      <c r="D93" s="257"/>
      <c r="E93" s="133"/>
      <c r="F93" s="14" t="s">
        <v>92</v>
      </c>
      <c r="G93" s="259"/>
      <c r="H93" s="264">
        <f>SUM(H94:H97)</f>
        <v>1014.8</v>
      </c>
      <c r="I93" s="264">
        <f>SUM(I94:I97)</f>
        <v>1500</v>
      </c>
      <c r="J93" s="264">
        <f>SUM(J94:J97)</f>
        <v>1500</v>
      </c>
      <c r="K93" s="264">
        <f>SUM(K94:K97)</f>
        <v>1451.81</v>
      </c>
      <c r="L93" s="264">
        <f>IF(K93&gt;0,K93/H93*100,0)</f>
        <v>143.06365786361846</v>
      </c>
      <c r="M93" s="264">
        <f>IF(K93&gt;0,K93/J93*100,0)</f>
        <v>96.787333333333322</v>
      </c>
    </row>
    <row r="94" spans="1:13">
      <c r="A94" s="5">
        <v>65241</v>
      </c>
      <c r="B94" s="166"/>
      <c r="C94" s="216" t="s">
        <v>72</v>
      </c>
      <c r="D94" s="166"/>
      <c r="E94" s="168"/>
      <c r="F94" s="2" t="s">
        <v>93</v>
      </c>
      <c r="H94" s="485">
        <v>0</v>
      </c>
      <c r="I94" s="485">
        <v>0</v>
      </c>
      <c r="J94" s="485">
        <v>0</v>
      </c>
      <c r="K94" s="485">
        <v>0</v>
      </c>
      <c r="L94" s="113">
        <f t="shared" ref="L94:L97" si="43">IF(K94&gt;0,K94/H94*100,0)</f>
        <v>0</v>
      </c>
      <c r="M94" s="113">
        <f t="shared" ref="M94:M97" si="44">IF(K94&gt;0,K94/J94*100,0)</f>
        <v>0</v>
      </c>
    </row>
    <row r="95" spans="1:13">
      <c r="A95" s="5">
        <v>65267</v>
      </c>
      <c r="B95" s="166" t="s">
        <v>43</v>
      </c>
      <c r="C95" s="166"/>
      <c r="D95" s="166"/>
      <c r="E95" s="168"/>
      <c r="F95" s="2" t="s">
        <v>94</v>
      </c>
      <c r="H95" s="113">
        <v>0</v>
      </c>
      <c r="I95" s="113">
        <v>0</v>
      </c>
      <c r="J95" s="113">
        <v>0</v>
      </c>
      <c r="K95" s="113">
        <v>0</v>
      </c>
      <c r="L95" s="113">
        <f t="shared" si="43"/>
        <v>0</v>
      </c>
      <c r="M95" s="113">
        <f t="shared" si="44"/>
        <v>0</v>
      </c>
    </row>
    <row r="96" spans="1:13">
      <c r="A96" s="5">
        <v>65268</v>
      </c>
      <c r="B96" s="166"/>
      <c r="C96" s="216" t="s">
        <v>72</v>
      </c>
      <c r="D96" s="166"/>
      <c r="E96" s="168"/>
      <c r="F96" s="2" t="s">
        <v>95</v>
      </c>
      <c r="H96" s="485">
        <v>1014.8</v>
      </c>
      <c r="I96" s="485">
        <v>1500</v>
      </c>
      <c r="J96" s="485">
        <v>1500</v>
      </c>
      <c r="K96" s="485">
        <v>1451.81</v>
      </c>
      <c r="L96" s="113">
        <f t="shared" si="43"/>
        <v>143.06365786361846</v>
      </c>
      <c r="M96" s="113">
        <f t="shared" si="44"/>
        <v>96.787333333333322</v>
      </c>
    </row>
    <row r="97" spans="1:13">
      <c r="A97" s="5">
        <v>65269</v>
      </c>
      <c r="B97" s="166" t="s">
        <v>43</v>
      </c>
      <c r="C97" s="166"/>
      <c r="D97" s="166"/>
      <c r="E97" s="168"/>
      <c r="F97" s="2" t="s">
        <v>96</v>
      </c>
      <c r="H97" s="113">
        <v>0</v>
      </c>
      <c r="I97" s="113">
        <v>0</v>
      </c>
      <c r="J97" s="113">
        <v>0</v>
      </c>
      <c r="K97" s="113">
        <v>0</v>
      </c>
      <c r="L97" s="113">
        <f t="shared" si="43"/>
        <v>0</v>
      </c>
      <c r="M97" s="113">
        <f t="shared" si="44"/>
        <v>0</v>
      </c>
    </row>
    <row r="98" spans="1:13" s="265" customFormat="1">
      <c r="A98" s="263">
        <v>653</v>
      </c>
      <c r="B98" s="257"/>
      <c r="C98" s="257" t="s">
        <v>72</v>
      </c>
      <c r="D98" s="257"/>
      <c r="E98" s="133"/>
      <c r="F98" s="14" t="s">
        <v>97</v>
      </c>
      <c r="G98" s="259"/>
      <c r="H98" s="264">
        <f>SUM(H99:H101)</f>
        <v>182469.87</v>
      </c>
      <c r="I98" s="264">
        <f>SUM(I99:I101)</f>
        <v>164000</v>
      </c>
      <c r="J98" s="264">
        <f>SUM(J99:J101)</f>
        <v>185000</v>
      </c>
      <c r="K98" s="264">
        <f>SUM(K99:K101)</f>
        <v>181474.37</v>
      </c>
      <c r="L98" s="264">
        <f>IF(K98&gt;0,K98/H98*100,0)</f>
        <v>99.45443047665897</v>
      </c>
      <c r="M98" s="264">
        <f>IF(K98&gt;0,K98/J98*100,0)</f>
        <v>98.094254054054048</v>
      </c>
    </row>
    <row r="99" spans="1:13" s="12" customFormat="1">
      <c r="A99" s="5">
        <v>65311</v>
      </c>
      <c r="B99" s="166"/>
      <c r="C99" s="216" t="s">
        <v>72</v>
      </c>
      <c r="D99" s="166"/>
      <c r="E99" s="169"/>
      <c r="F99" s="9" t="s">
        <v>98</v>
      </c>
      <c r="G99" s="176"/>
      <c r="H99" s="486">
        <v>9666.15</v>
      </c>
      <c r="I99" s="486">
        <v>4000</v>
      </c>
      <c r="J99" s="486">
        <v>5000</v>
      </c>
      <c r="K99" s="486">
        <v>4680.5</v>
      </c>
      <c r="L99" s="113">
        <f t="shared" ref="L99:L101" si="45">IF(K99&gt;0,K99/H99*100,0)</f>
        <v>48.421553565794035</v>
      </c>
      <c r="M99" s="113">
        <f t="shared" ref="M99:M101" si="46">IF(K99&gt;0,K99/J99*100,0)</f>
        <v>93.61</v>
      </c>
    </row>
    <row r="100" spans="1:13" s="12" customFormat="1">
      <c r="A100" s="5">
        <v>65321</v>
      </c>
      <c r="B100" s="166"/>
      <c r="C100" s="216" t="s">
        <v>72</v>
      </c>
      <c r="D100" s="166"/>
      <c r="E100" s="169"/>
      <c r="F100" s="9" t="s">
        <v>99</v>
      </c>
      <c r="G100" s="176"/>
      <c r="H100" s="486">
        <v>172803.72</v>
      </c>
      <c r="I100" s="486">
        <v>160000</v>
      </c>
      <c r="J100" s="486">
        <v>180000</v>
      </c>
      <c r="K100" s="486">
        <v>176793.87</v>
      </c>
      <c r="L100" s="113">
        <f t="shared" si="45"/>
        <v>102.30906487429785</v>
      </c>
      <c r="M100" s="113">
        <f t="shared" si="46"/>
        <v>98.218816666666669</v>
      </c>
    </row>
    <row r="101" spans="1:13" s="12" customFormat="1">
      <c r="A101" s="5">
        <v>65331</v>
      </c>
      <c r="B101" s="166"/>
      <c r="C101" s="216" t="s">
        <v>72</v>
      </c>
      <c r="D101" s="166"/>
      <c r="E101" s="169"/>
      <c r="F101" s="9" t="s">
        <v>100</v>
      </c>
      <c r="G101" s="176"/>
      <c r="H101" s="486">
        <v>0</v>
      </c>
      <c r="I101" s="486">
        <v>0</v>
      </c>
      <c r="J101" s="486">
        <v>0</v>
      </c>
      <c r="K101" s="486">
        <v>0</v>
      </c>
      <c r="L101" s="113">
        <f t="shared" si="45"/>
        <v>0</v>
      </c>
      <c r="M101" s="113">
        <f t="shared" si="46"/>
        <v>0</v>
      </c>
    </row>
    <row r="102" spans="1:13">
      <c r="A102" s="98">
        <v>66</v>
      </c>
      <c r="B102" s="99"/>
      <c r="C102" s="99"/>
      <c r="D102" s="99"/>
      <c r="E102" s="100"/>
      <c r="F102" s="86" t="s">
        <v>101</v>
      </c>
      <c r="G102" s="173"/>
      <c r="H102" s="110">
        <f>SUM(H103+H105)</f>
        <v>0</v>
      </c>
      <c r="I102" s="110">
        <f>SUM(I103+I105)</f>
        <v>0</v>
      </c>
      <c r="J102" s="110">
        <f>SUM(J103+J105)</f>
        <v>0</v>
      </c>
      <c r="K102" s="110">
        <f>SUM(K103+K105)</f>
        <v>0</v>
      </c>
      <c r="L102" s="246">
        <f>IF(K102&gt;0,K102/H102*100,0)</f>
        <v>0</v>
      </c>
      <c r="M102" s="246">
        <f>IF(K102&gt;0,K102/J102*100,0)</f>
        <v>0</v>
      </c>
    </row>
    <row r="103" spans="1:13" s="14" customFormat="1">
      <c r="A103" s="256">
        <v>661</v>
      </c>
      <c r="B103" s="257" t="s">
        <v>43</v>
      </c>
      <c r="C103" s="258"/>
      <c r="D103" s="258"/>
      <c r="E103" s="266"/>
      <c r="F103" s="14" t="s">
        <v>101</v>
      </c>
      <c r="G103" s="259"/>
      <c r="H103" s="264">
        <f>SUM(H104)</f>
        <v>0</v>
      </c>
      <c r="I103" s="264">
        <f>SUM(I104)</f>
        <v>0</v>
      </c>
      <c r="J103" s="264">
        <f>SUM(J104)</f>
        <v>0</v>
      </c>
      <c r="K103" s="264">
        <f>SUM(K104)</f>
        <v>0</v>
      </c>
      <c r="L103" s="264">
        <f>IF(K103&gt;0,K103/H103*100,0)</f>
        <v>0</v>
      </c>
      <c r="M103" s="264">
        <f>IF(K103&gt;0,K103/J103*100,0)</f>
        <v>0</v>
      </c>
    </row>
    <row r="104" spans="1:13" s="10" customFormat="1">
      <c r="A104" s="5">
        <v>66151</v>
      </c>
      <c r="B104" s="166" t="s">
        <v>43</v>
      </c>
      <c r="C104" s="166"/>
      <c r="D104" s="166"/>
      <c r="E104" s="169"/>
      <c r="F104" s="9" t="s">
        <v>102</v>
      </c>
      <c r="G104" s="176"/>
      <c r="H104" s="477">
        <v>0</v>
      </c>
      <c r="I104" s="477">
        <v>0</v>
      </c>
      <c r="J104" s="477">
        <v>0</v>
      </c>
      <c r="K104" s="477">
        <v>0</v>
      </c>
      <c r="L104" s="113">
        <f>IF(K104&gt;0,K104/H104*100,0)</f>
        <v>0</v>
      </c>
      <c r="M104" s="113">
        <f>IF(K104&gt;0,K104/J104*100,0)</f>
        <v>0</v>
      </c>
    </row>
    <row r="105" spans="1:13" s="14" customFormat="1">
      <c r="A105" s="256">
        <v>663</v>
      </c>
      <c r="B105" s="258"/>
      <c r="C105" s="258"/>
      <c r="D105" s="258"/>
      <c r="E105" s="261" t="s">
        <v>103</v>
      </c>
      <c r="F105" s="14" t="s">
        <v>104</v>
      </c>
      <c r="G105" s="259"/>
      <c r="H105" s="260">
        <f>SUM(H106:H107)</f>
        <v>0</v>
      </c>
      <c r="I105" s="260">
        <f>SUM(I106:I107)</f>
        <v>0</v>
      </c>
      <c r="J105" s="260">
        <f>SUM(J106:J107)</f>
        <v>0</v>
      </c>
      <c r="K105" s="260">
        <f>SUM(K106:K107)</f>
        <v>0</v>
      </c>
      <c r="L105" s="264">
        <f>IF(K105&gt;0,K105/H105*100,0)</f>
        <v>0</v>
      </c>
      <c r="M105" s="264">
        <f>IF(K105&gt;0,K105/J105*100,0)</f>
        <v>0</v>
      </c>
    </row>
    <row r="106" spans="1:13" s="9" customFormat="1">
      <c r="A106" s="11">
        <v>66321</v>
      </c>
      <c r="B106" s="170"/>
      <c r="C106" s="170"/>
      <c r="D106" s="170"/>
      <c r="E106" s="352" t="s">
        <v>103</v>
      </c>
      <c r="F106" s="9" t="s">
        <v>105</v>
      </c>
      <c r="G106" s="176"/>
      <c r="H106" s="481">
        <v>0</v>
      </c>
      <c r="I106" s="481">
        <v>0</v>
      </c>
      <c r="J106" s="481">
        <v>0</v>
      </c>
      <c r="K106" s="481">
        <v>0</v>
      </c>
      <c r="L106" s="113">
        <f t="shared" ref="L106:L107" si="47">IF(K106&gt;0,K106/H106*100,0)</f>
        <v>0</v>
      </c>
      <c r="M106" s="113">
        <f t="shared" ref="M106:M107" si="48">IF(K106&gt;0,K106/J106*100,0)</f>
        <v>0</v>
      </c>
    </row>
    <row r="107" spans="1:13">
      <c r="A107" s="5">
        <v>66323</v>
      </c>
      <c r="B107" s="166"/>
      <c r="C107" s="166"/>
      <c r="D107" s="166"/>
      <c r="E107" s="254" t="s">
        <v>103</v>
      </c>
      <c r="F107" s="2" t="s">
        <v>106</v>
      </c>
      <c r="H107" s="311">
        <v>0</v>
      </c>
      <c r="I107" s="311">
        <v>0</v>
      </c>
      <c r="J107" s="311">
        <v>0</v>
      </c>
      <c r="K107" s="311">
        <v>0</v>
      </c>
      <c r="L107" s="113">
        <f t="shared" si="47"/>
        <v>0</v>
      </c>
      <c r="M107" s="113">
        <f t="shared" si="48"/>
        <v>0</v>
      </c>
    </row>
    <row r="108" spans="1:13">
      <c r="A108" s="98">
        <v>68</v>
      </c>
      <c r="B108" s="99"/>
      <c r="C108" s="99"/>
      <c r="D108" s="99"/>
      <c r="E108" s="84"/>
      <c r="F108" s="86" t="s">
        <v>107</v>
      </c>
      <c r="G108" s="173"/>
      <c r="H108" s="110">
        <f>SUM(H109+H112)</f>
        <v>1800</v>
      </c>
      <c r="I108" s="110">
        <f>SUM(I109+I112)</f>
        <v>500</v>
      </c>
      <c r="J108" s="110">
        <f>SUM(J109+J112)</f>
        <v>1000</v>
      </c>
      <c r="K108" s="110">
        <f>SUM(K109+K112)</f>
        <v>2980</v>
      </c>
      <c r="L108" s="246">
        <f>IF(K108&gt;0,K108/H108*100,0)</f>
        <v>165.55555555555554</v>
      </c>
      <c r="M108" s="246">
        <f>IF(K108&gt;0,K108/J108*100,0)</f>
        <v>298</v>
      </c>
    </row>
    <row r="109" spans="1:13" s="14" customFormat="1">
      <c r="A109" s="256">
        <v>681</v>
      </c>
      <c r="B109" s="257" t="s">
        <v>43</v>
      </c>
      <c r="C109" s="258"/>
      <c r="D109" s="258"/>
      <c r="E109" s="266"/>
      <c r="F109" s="14" t="s">
        <v>108</v>
      </c>
      <c r="G109" s="259"/>
      <c r="H109" s="264">
        <f>SUM(H110:H111)</f>
        <v>1800</v>
      </c>
      <c r="I109" s="264">
        <f>SUM(I110:I111)</f>
        <v>500</v>
      </c>
      <c r="J109" s="264">
        <f>SUM(J110:J111)</f>
        <v>1000</v>
      </c>
      <c r="K109" s="264">
        <f>SUM(K110:K111)</f>
        <v>600</v>
      </c>
      <c r="L109" s="264">
        <f>IF(K109&gt;0,K109/H109*100,0)</f>
        <v>33.333333333333329</v>
      </c>
      <c r="M109" s="264">
        <f>IF(K109&gt;0,K109/J109*100,0)</f>
        <v>60</v>
      </c>
    </row>
    <row r="110" spans="1:13" ht="12" customHeight="1">
      <c r="A110" s="33">
        <v>68191</v>
      </c>
      <c r="B110" s="166" t="s">
        <v>43</v>
      </c>
      <c r="C110" s="167"/>
      <c r="D110" s="167"/>
      <c r="E110" s="168"/>
      <c r="F110" s="2" t="s">
        <v>109</v>
      </c>
      <c r="H110" s="113">
        <v>1800</v>
      </c>
      <c r="I110" s="113">
        <v>0</v>
      </c>
      <c r="J110" s="113">
        <v>0</v>
      </c>
      <c r="K110" s="113">
        <v>0</v>
      </c>
      <c r="L110" s="113">
        <f t="shared" ref="L110" si="49">IF(K110&gt;0,K110/H110*100,0)</f>
        <v>0</v>
      </c>
      <c r="M110" s="113">
        <f t="shared" ref="M110:M111" si="50">IF(K110&gt;0,K110/J110*100,0)</f>
        <v>0</v>
      </c>
    </row>
    <row r="111" spans="1:13" s="10" customFormat="1" ht="12.75" customHeight="1">
      <c r="A111" s="5">
        <v>68191</v>
      </c>
      <c r="B111" s="166" t="s">
        <v>43</v>
      </c>
      <c r="C111" s="166"/>
      <c r="D111" s="166"/>
      <c r="E111" s="169"/>
      <c r="F111" s="9" t="s">
        <v>110</v>
      </c>
      <c r="G111" s="176"/>
      <c r="H111" s="477">
        <v>0</v>
      </c>
      <c r="I111" s="477">
        <v>500</v>
      </c>
      <c r="J111" s="477">
        <v>1000</v>
      </c>
      <c r="K111" s="477">
        <v>600</v>
      </c>
      <c r="L111" s="113">
        <v>0</v>
      </c>
      <c r="M111" s="113">
        <f t="shared" si="50"/>
        <v>60</v>
      </c>
    </row>
    <row r="112" spans="1:13" s="12" customFormat="1" ht="12.75" customHeight="1">
      <c r="A112" s="263">
        <v>683</v>
      </c>
      <c r="B112" s="257" t="s">
        <v>43</v>
      </c>
      <c r="C112" s="257"/>
      <c r="D112" s="257"/>
      <c r="E112" s="267"/>
      <c r="F112" s="268" t="s">
        <v>111</v>
      </c>
      <c r="G112" s="269"/>
      <c r="H112" s="487">
        <f>SUM(H113)</f>
        <v>0</v>
      </c>
      <c r="I112" s="487">
        <f>SUM(I113)</f>
        <v>0</v>
      </c>
      <c r="J112" s="487">
        <f>SUM(J113)</f>
        <v>0</v>
      </c>
      <c r="K112" s="487">
        <f>SUM(K113)</f>
        <v>2380</v>
      </c>
      <c r="L112" s="264">
        <v>0</v>
      </c>
      <c r="M112" s="264">
        <v>0</v>
      </c>
    </row>
    <row r="113" spans="1:25" s="10" customFormat="1" ht="12.75" customHeight="1">
      <c r="A113" s="94">
        <v>6831</v>
      </c>
      <c r="B113" s="166" t="s">
        <v>43</v>
      </c>
      <c r="C113" s="166"/>
      <c r="D113" s="166"/>
      <c r="E113" s="169"/>
      <c r="F113" s="95" t="s">
        <v>112</v>
      </c>
      <c r="G113" s="184"/>
      <c r="H113" s="488">
        <v>0</v>
      </c>
      <c r="I113" s="488">
        <v>0</v>
      </c>
      <c r="J113" s="488">
        <v>0</v>
      </c>
      <c r="K113" s="488">
        <v>2380</v>
      </c>
      <c r="L113" s="211">
        <v>0</v>
      </c>
      <c r="M113" s="211">
        <v>0</v>
      </c>
    </row>
    <row r="114" spans="1:25" s="10" customFormat="1" ht="12.75" customHeight="1">
      <c r="A114" s="5"/>
      <c r="B114" s="26"/>
      <c r="C114" s="26"/>
      <c r="D114" s="26"/>
      <c r="E114" s="52"/>
      <c r="F114" s="9"/>
      <c r="G114" s="176"/>
      <c r="H114" s="324"/>
      <c r="I114" s="324"/>
      <c r="J114" s="324"/>
      <c r="K114" s="324"/>
      <c r="L114" s="324"/>
      <c r="M114" s="324"/>
    </row>
    <row r="115" spans="1:25" s="15" customFormat="1">
      <c r="A115" s="34">
        <v>3</v>
      </c>
      <c r="B115" s="137"/>
      <c r="C115" s="137"/>
      <c r="D115" s="137"/>
      <c r="E115" s="57"/>
      <c r="F115" s="34" t="s">
        <v>113</v>
      </c>
      <c r="G115" s="174"/>
      <c r="H115" s="361">
        <f t="shared" ref="H115:J115" si="51">SUM(H116+H126+H166+H173+H179+H185+H191)</f>
        <v>3923737.65</v>
      </c>
      <c r="I115" s="361">
        <f t="shared" si="51"/>
        <v>4624045.63</v>
      </c>
      <c r="J115" s="361">
        <f t="shared" si="51"/>
        <v>3743091.63</v>
      </c>
      <c r="K115" s="361">
        <f t="shared" ref="K115" si="52">SUM(K116+K126+K166+K173+K179+K185+K191)</f>
        <v>3788458.7800000003</v>
      </c>
      <c r="L115" s="382">
        <f>IF(K115&gt;0,K115/H115*100,0)</f>
        <v>96.552295742810429</v>
      </c>
      <c r="M115" s="382">
        <f>IF(K115&gt;0,K115/J115*100,0)</f>
        <v>101.21202349513416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s="8" customFormat="1">
      <c r="A116" s="98">
        <v>31</v>
      </c>
      <c r="B116" s="99"/>
      <c r="C116" s="99"/>
      <c r="D116" s="99"/>
      <c r="E116" s="99"/>
      <c r="F116" s="98" t="s">
        <v>114</v>
      </c>
      <c r="G116" s="173"/>
      <c r="H116" s="474">
        <f t="shared" ref="H116:I116" si="53">SUM(H117+H120+H123)</f>
        <v>540539.15</v>
      </c>
      <c r="I116" s="474">
        <f t="shared" si="53"/>
        <v>357000</v>
      </c>
      <c r="J116" s="474">
        <f t="shared" ref="J116" si="54">SUM(J117+J120+J123)</f>
        <v>338100</v>
      </c>
      <c r="K116" s="474">
        <f t="shared" ref="K116" si="55">SUM(K117+K120+K123)</f>
        <v>333681.28000000003</v>
      </c>
      <c r="L116" s="246">
        <f>IF(K116&gt;0,K116/H116*100,0)</f>
        <v>61.731195603500687</v>
      </c>
      <c r="M116" s="246">
        <f>IF(K116&gt;0,K116/J116*100,0)</f>
        <v>98.693073055309085</v>
      </c>
    </row>
    <row r="117" spans="1:25" s="12" customFormat="1">
      <c r="A117" s="263">
        <v>311</v>
      </c>
      <c r="B117" s="257"/>
      <c r="C117" s="257"/>
      <c r="D117" s="257"/>
      <c r="E117" s="258"/>
      <c r="F117" s="263" t="s">
        <v>115</v>
      </c>
      <c r="G117" s="259"/>
      <c r="H117" s="260">
        <f t="shared" ref="H117:J117" si="56">SUM(H118:H119)</f>
        <v>453415.16</v>
      </c>
      <c r="I117" s="260">
        <f t="shared" si="56"/>
        <v>293000</v>
      </c>
      <c r="J117" s="260">
        <f t="shared" si="56"/>
        <v>282000</v>
      </c>
      <c r="K117" s="260">
        <f t="shared" ref="K117" si="57">SUM(K118:K119)</f>
        <v>278932.45</v>
      </c>
      <c r="L117" s="264">
        <f>IF(K117&gt;0,K117/H117*100,0)</f>
        <v>61.518112892387634</v>
      </c>
      <c r="M117" s="264">
        <f>IF(K117&gt;0,K117/J117*100,0)</f>
        <v>98.912216312056742</v>
      </c>
    </row>
    <row r="118" spans="1:25" s="10" customFormat="1">
      <c r="A118" s="5">
        <v>31111</v>
      </c>
      <c r="B118" s="166" t="s">
        <v>43</v>
      </c>
      <c r="C118" s="166"/>
      <c r="D118" s="166"/>
      <c r="E118" s="168"/>
      <c r="F118" s="265" t="s">
        <v>116</v>
      </c>
      <c r="G118" s="6"/>
      <c r="H118" s="112">
        <f>SUM(H317+H319+H321)</f>
        <v>381130.72</v>
      </c>
      <c r="I118" s="112">
        <f>SUM(I317+I319+I321)</f>
        <v>262000</v>
      </c>
      <c r="J118" s="112">
        <f>SUM(J317+J319+J321)</f>
        <v>253000</v>
      </c>
      <c r="K118" s="112">
        <f>SUM(K317+K319+K321)</f>
        <v>250594.38</v>
      </c>
      <c r="L118" s="113">
        <f t="shared" ref="L118:L119" si="58">IF(K118&gt;0,K118/H118*100,0)</f>
        <v>65.75024443057228</v>
      </c>
      <c r="M118" s="113">
        <f t="shared" ref="M118:M119" si="59">IF(K118&gt;0,K118/J118*100,0)</f>
        <v>99.04916205533597</v>
      </c>
    </row>
    <row r="119" spans="1:25" s="10" customFormat="1">
      <c r="A119" s="5">
        <v>31111</v>
      </c>
      <c r="B119" s="166"/>
      <c r="C119" s="166"/>
      <c r="D119" s="205" t="s">
        <v>61</v>
      </c>
      <c r="E119" s="168"/>
      <c r="F119" s="2" t="s">
        <v>117</v>
      </c>
      <c r="G119" s="6"/>
      <c r="H119" s="475">
        <f>H318+H320</f>
        <v>72284.44</v>
      </c>
      <c r="I119" s="475">
        <f>I318+I320</f>
        <v>31000</v>
      </c>
      <c r="J119" s="475">
        <f>J318+J320</f>
        <v>29000</v>
      </c>
      <c r="K119" s="475">
        <f>K318+K320</f>
        <v>28338.07</v>
      </c>
      <c r="L119" s="113">
        <f t="shared" si="58"/>
        <v>39.203554734601248</v>
      </c>
      <c r="M119" s="113">
        <f t="shared" si="59"/>
        <v>97.71748275862069</v>
      </c>
    </row>
    <row r="120" spans="1:25" s="265" customFormat="1">
      <c r="A120" s="263">
        <v>312</v>
      </c>
      <c r="B120" s="257"/>
      <c r="C120" s="257"/>
      <c r="D120" s="257"/>
      <c r="E120" s="257"/>
      <c r="F120" s="14" t="s">
        <v>118</v>
      </c>
      <c r="G120" s="259"/>
      <c r="H120" s="260">
        <f t="shared" ref="H120:J120" si="60">SUM(H121,H122)</f>
        <v>12300</v>
      </c>
      <c r="I120" s="260">
        <f t="shared" si="60"/>
        <v>13500</v>
      </c>
      <c r="J120" s="260">
        <f t="shared" si="60"/>
        <v>18600</v>
      </c>
      <c r="K120" s="260">
        <f t="shared" ref="K120" si="61">SUM(K121,K122)</f>
        <v>18100</v>
      </c>
      <c r="L120" s="264">
        <f>IF(K120&gt;0,K120/H120*100,0)</f>
        <v>147.15447154471545</v>
      </c>
      <c r="M120" s="264">
        <f>IF(K120&gt;0,K120/J120*100,0)</f>
        <v>97.311827956989248</v>
      </c>
    </row>
    <row r="121" spans="1:25">
      <c r="A121" s="5">
        <v>31212</v>
      </c>
      <c r="B121" s="166" t="s">
        <v>43</v>
      </c>
      <c r="C121" s="166"/>
      <c r="D121" s="166"/>
      <c r="E121" s="168"/>
      <c r="F121" s="2" t="s">
        <v>119</v>
      </c>
      <c r="H121" s="112">
        <f>SUM(H322+H323+H324)</f>
        <v>10300</v>
      </c>
      <c r="I121" s="112">
        <f>SUM(I322+I323+I324)</f>
        <v>10500</v>
      </c>
      <c r="J121" s="112">
        <f>SUM(J322+J323+J324)</f>
        <v>12600</v>
      </c>
      <c r="K121" s="112">
        <f>SUM(K322+K323+K324)</f>
        <v>12600</v>
      </c>
      <c r="L121" s="113">
        <f t="shared" ref="L121:L122" si="62">IF(K121&gt;0,K121/H121*100,0)</f>
        <v>122.33009708737863</v>
      </c>
      <c r="M121" s="113">
        <f t="shared" ref="M121:M122" si="63">IF(K121&gt;0,K121/J121*100,0)</f>
        <v>100</v>
      </c>
    </row>
    <row r="122" spans="1:25">
      <c r="A122" s="5">
        <v>31216</v>
      </c>
      <c r="B122" s="166" t="s">
        <v>43</v>
      </c>
      <c r="C122" s="166"/>
      <c r="D122" s="166"/>
      <c r="E122" s="168"/>
      <c r="F122" s="2" t="s">
        <v>120</v>
      </c>
      <c r="H122" s="112">
        <f>SUM(H325)</f>
        <v>2000</v>
      </c>
      <c r="I122" s="112">
        <f>SUM(I325)</f>
        <v>3000</v>
      </c>
      <c r="J122" s="112">
        <f>SUM(J325)</f>
        <v>6000</v>
      </c>
      <c r="K122" s="112">
        <f>SUM(K325)</f>
        <v>5500</v>
      </c>
      <c r="L122" s="113">
        <f t="shared" si="62"/>
        <v>275</v>
      </c>
      <c r="M122" s="113">
        <f t="shared" si="63"/>
        <v>91.666666666666657</v>
      </c>
    </row>
    <row r="123" spans="1:25" s="265" customFormat="1">
      <c r="A123" s="263">
        <v>313</v>
      </c>
      <c r="B123" s="257"/>
      <c r="C123" s="257"/>
      <c r="D123" s="257"/>
      <c r="E123" s="261"/>
      <c r="F123" s="14" t="s">
        <v>121</v>
      </c>
      <c r="G123" s="259"/>
      <c r="H123" s="260">
        <f t="shared" ref="H123:I123" si="64">SUM(H124:H125)</f>
        <v>74823.990000000005</v>
      </c>
      <c r="I123" s="260">
        <f t="shared" si="64"/>
        <v>50500</v>
      </c>
      <c r="J123" s="260">
        <f t="shared" ref="J123" si="65">SUM(J124:J125)</f>
        <v>37500</v>
      </c>
      <c r="K123" s="260">
        <f t="shared" ref="K123" si="66">SUM(K124:K125)</f>
        <v>36648.83</v>
      </c>
      <c r="L123" s="264">
        <f>IF(K123&gt;0,K123/H123*100,0)</f>
        <v>48.980053055176555</v>
      </c>
      <c r="M123" s="264">
        <f>IF(K123&gt;0,K123/J123*100,0)</f>
        <v>97.730213333333339</v>
      </c>
    </row>
    <row r="124" spans="1:25" s="10" customFormat="1">
      <c r="A124" s="5">
        <v>31321</v>
      </c>
      <c r="B124" s="166" t="s">
        <v>43</v>
      </c>
      <c r="C124" s="166"/>
      <c r="D124" s="166"/>
      <c r="E124" s="168"/>
      <c r="F124" s="2" t="s">
        <v>122</v>
      </c>
      <c r="G124" s="6"/>
      <c r="H124" s="112">
        <f>SUM(H326)</f>
        <v>64299.57</v>
      </c>
      <c r="I124" s="112">
        <f>SUM(I326)</f>
        <v>45000</v>
      </c>
      <c r="J124" s="112">
        <f>SUM(J326)</f>
        <v>33000</v>
      </c>
      <c r="K124" s="112">
        <f>SUM(K326)</f>
        <v>32183.97</v>
      </c>
      <c r="L124" s="113">
        <f t="shared" ref="L124:L125" si="67">IF(K124&gt;0,K124/H124*100,0)</f>
        <v>50.053165207792219</v>
      </c>
      <c r="M124" s="113">
        <f t="shared" ref="M124:M125" si="68">IF(K124&gt;0,K124/J124*100,0)</f>
        <v>97.527181818181816</v>
      </c>
    </row>
    <row r="125" spans="1:25" s="10" customFormat="1">
      <c r="A125" s="94">
        <v>31321</v>
      </c>
      <c r="B125" s="166"/>
      <c r="C125" s="166"/>
      <c r="D125" s="205" t="s">
        <v>61</v>
      </c>
      <c r="E125" s="168"/>
      <c r="F125" s="114" t="s">
        <v>123</v>
      </c>
      <c r="G125" s="183"/>
      <c r="H125" s="476">
        <f>H327</f>
        <v>10524.42</v>
      </c>
      <c r="I125" s="476">
        <f>I327</f>
        <v>5500</v>
      </c>
      <c r="J125" s="476">
        <f>J327</f>
        <v>4500</v>
      </c>
      <c r="K125" s="476">
        <f>K327</f>
        <v>4464.8599999999997</v>
      </c>
      <c r="L125" s="211">
        <f t="shared" si="67"/>
        <v>42.423810528276142</v>
      </c>
      <c r="M125" s="211">
        <f t="shared" si="68"/>
        <v>99.219111111111104</v>
      </c>
    </row>
    <row r="126" spans="1:25">
      <c r="A126" s="98">
        <v>32</v>
      </c>
      <c r="B126" s="99"/>
      <c r="C126" s="99"/>
      <c r="D126" s="99"/>
      <c r="E126" s="84"/>
      <c r="F126" s="86" t="s">
        <v>124</v>
      </c>
      <c r="G126" s="173"/>
      <c r="H126" s="474">
        <f t="shared" ref="H126:J126" si="69">SUM(H127+H132+H143+H157+H159)</f>
        <v>1988072.04</v>
      </c>
      <c r="I126" s="474">
        <f t="shared" si="69"/>
        <v>2728889.63</v>
      </c>
      <c r="J126" s="474">
        <f t="shared" si="69"/>
        <v>1753631.63</v>
      </c>
      <c r="K126" s="474">
        <f t="shared" ref="K126" si="70">SUM(K127+K132+K143+K157+K159)</f>
        <v>1917201.86</v>
      </c>
      <c r="L126" s="246">
        <f>IF(K126&gt;0,K126/H126*100,0)</f>
        <v>96.435230787713309</v>
      </c>
      <c r="M126" s="246">
        <f>IF(K126&gt;0,K126/J126*100,0)</f>
        <v>109.32751366944721</v>
      </c>
    </row>
    <row r="127" spans="1:25" s="16" customFormat="1">
      <c r="A127" s="263">
        <v>321</v>
      </c>
      <c r="B127" s="257"/>
      <c r="C127" s="257"/>
      <c r="D127" s="257"/>
      <c r="E127" s="133"/>
      <c r="F127" s="14" t="s">
        <v>125</v>
      </c>
      <c r="G127" s="259"/>
      <c r="H127" s="260">
        <f t="shared" ref="H127:I127" si="71">SUM(H128:H131)</f>
        <v>21225.879999999997</v>
      </c>
      <c r="I127" s="260">
        <f t="shared" si="71"/>
        <v>30000</v>
      </c>
      <c r="J127" s="260">
        <f t="shared" ref="J127" si="72">SUM(J128:J131)</f>
        <v>31500</v>
      </c>
      <c r="K127" s="260">
        <f t="shared" ref="K127" si="73">SUM(K128:K131)</f>
        <v>30464.52</v>
      </c>
      <c r="L127" s="264">
        <f>IF(K127&gt;0,K127/H127*100,0)</f>
        <v>143.52535678143852</v>
      </c>
      <c r="M127" s="264">
        <f>IF(K127&gt;0,K127/J127*100,0)</f>
        <v>96.712761904761905</v>
      </c>
    </row>
    <row r="128" spans="1:25" s="9" customFormat="1">
      <c r="A128" s="11">
        <v>32115</v>
      </c>
      <c r="B128" s="170" t="s">
        <v>43</v>
      </c>
      <c r="C128" s="170"/>
      <c r="D128" s="170"/>
      <c r="E128" s="169"/>
      <c r="F128" s="9" t="s">
        <v>126</v>
      </c>
      <c r="G128" s="176"/>
      <c r="H128" s="477">
        <f t="shared" ref="H128:I128" si="74">SUM(H329)</f>
        <v>1464</v>
      </c>
      <c r="I128" s="477">
        <f t="shared" si="74"/>
        <v>2000</v>
      </c>
      <c r="J128" s="477">
        <f t="shared" ref="J128" si="75">SUM(J329)</f>
        <v>1500</v>
      </c>
      <c r="K128" s="477">
        <f t="shared" ref="K128:K129" si="76">SUM(K329)</f>
        <v>1191.48</v>
      </c>
      <c r="L128" s="113">
        <f t="shared" ref="L128:L131" si="77">IF(K128&gt;0,K128/H128*100,0)</f>
        <v>81.385245901639351</v>
      </c>
      <c r="M128" s="113">
        <f t="shared" ref="M128:M131" si="78">IF(K128&gt;0,K128/J128*100,0)</f>
        <v>79.432000000000002</v>
      </c>
    </row>
    <row r="129" spans="1:13">
      <c r="A129" s="5">
        <v>32121</v>
      </c>
      <c r="B129" s="166" t="s">
        <v>43</v>
      </c>
      <c r="C129" s="166"/>
      <c r="D129" s="166"/>
      <c r="E129" s="168"/>
      <c r="F129" s="2" t="s">
        <v>127</v>
      </c>
      <c r="H129" s="112">
        <f t="shared" ref="H129:J129" si="79">SUM(H330)</f>
        <v>12886.88</v>
      </c>
      <c r="I129" s="112">
        <f t="shared" si="79"/>
        <v>19000</v>
      </c>
      <c r="J129" s="112">
        <f t="shared" si="79"/>
        <v>22000</v>
      </c>
      <c r="K129" s="112">
        <f t="shared" si="76"/>
        <v>21743.040000000001</v>
      </c>
      <c r="L129" s="113">
        <f t="shared" si="77"/>
        <v>168.72229740635439</v>
      </c>
      <c r="M129" s="113">
        <f t="shared" si="78"/>
        <v>98.832000000000008</v>
      </c>
    </row>
    <row r="130" spans="1:13">
      <c r="A130" s="5">
        <v>32121</v>
      </c>
      <c r="B130" s="166"/>
      <c r="C130" s="166"/>
      <c r="D130" s="205" t="s">
        <v>61</v>
      </c>
      <c r="E130" s="168"/>
      <c r="F130" s="2" t="s">
        <v>128</v>
      </c>
      <c r="H130" s="368">
        <f>H331</f>
        <v>4500</v>
      </c>
      <c r="I130" s="368">
        <f>I331</f>
        <v>1000</v>
      </c>
      <c r="J130" s="368">
        <f>J331</f>
        <v>1000</v>
      </c>
      <c r="K130" s="368">
        <f>K331</f>
        <v>1000</v>
      </c>
      <c r="L130" s="113">
        <f t="shared" si="77"/>
        <v>22.222222222222221</v>
      </c>
      <c r="M130" s="113">
        <f t="shared" si="78"/>
        <v>100</v>
      </c>
    </row>
    <row r="131" spans="1:13" s="9" customFormat="1">
      <c r="A131" s="11">
        <v>32131</v>
      </c>
      <c r="B131" s="170" t="s">
        <v>43</v>
      </c>
      <c r="C131" s="170"/>
      <c r="D131" s="170"/>
      <c r="E131" s="169"/>
      <c r="F131" s="9" t="s">
        <v>129</v>
      </c>
      <c r="G131" s="176"/>
      <c r="H131" s="477">
        <f>SUM(H332+H582)</f>
        <v>2375</v>
      </c>
      <c r="I131" s="477">
        <f>SUM(I332+I582)</f>
        <v>8000</v>
      </c>
      <c r="J131" s="477">
        <f>SUM(J332+J582)</f>
        <v>7000</v>
      </c>
      <c r="K131" s="477">
        <f>SUM(K332+K582)</f>
        <v>6530</v>
      </c>
      <c r="L131" s="113">
        <f t="shared" si="77"/>
        <v>274.94736842105266</v>
      </c>
      <c r="M131" s="113">
        <f t="shared" si="78"/>
        <v>93.285714285714278</v>
      </c>
    </row>
    <row r="132" spans="1:13" s="12" customFormat="1">
      <c r="A132" s="263">
        <v>322</v>
      </c>
      <c r="B132" s="257"/>
      <c r="C132" s="257"/>
      <c r="D132" s="257"/>
      <c r="E132" s="133"/>
      <c r="F132" s="14" t="s">
        <v>130</v>
      </c>
      <c r="G132" s="259"/>
      <c r="H132" s="260">
        <f t="shared" ref="H132:I132" si="80">SUM(H133:H142)</f>
        <v>356729.30000000005</v>
      </c>
      <c r="I132" s="260">
        <f t="shared" si="80"/>
        <v>443000</v>
      </c>
      <c r="J132" s="260">
        <f t="shared" ref="J132" si="81">SUM(J133:J142)</f>
        <v>395500</v>
      </c>
      <c r="K132" s="260">
        <f t="shared" ref="K132" si="82">SUM(K133:K142)</f>
        <v>376817.24</v>
      </c>
      <c r="L132" s="264">
        <f>IF(K132&gt;0,K132/H132*100,0)</f>
        <v>105.63114383932015</v>
      </c>
      <c r="M132" s="264">
        <f>IF(K132&gt;0,K132/J132*100,0)</f>
        <v>95.276166877370414</v>
      </c>
    </row>
    <row r="133" spans="1:13">
      <c r="A133" s="5">
        <v>3221</v>
      </c>
      <c r="B133" s="166" t="s">
        <v>43</v>
      </c>
      <c r="C133" s="166"/>
      <c r="D133" s="166"/>
      <c r="E133" s="168"/>
      <c r="F133" s="2" t="s">
        <v>131</v>
      </c>
      <c r="H133" s="112">
        <f>SUM(H333+H334+H335+H336)</f>
        <v>15226.44</v>
      </c>
      <c r="I133" s="112">
        <f>SUM(I333+I334+I335+I336)</f>
        <v>28000</v>
      </c>
      <c r="J133" s="112">
        <f>SUM(J333+J334+J335+J336)</f>
        <v>26200</v>
      </c>
      <c r="K133" s="112">
        <f>SUM(K333+K334+K335+K336)</f>
        <v>25555.030000000002</v>
      </c>
      <c r="L133" s="113">
        <f t="shared" ref="L133:L142" si="83">IF(K133&gt;0,K133/H133*100,0)</f>
        <v>167.83325583655798</v>
      </c>
      <c r="M133" s="113">
        <f t="shared" ref="M133:M142" si="84">IF(K133&gt;0,K133/J133*100,0)</f>
        <v>97.538282442748098</v>
      </c>
    </row>
    <row r="134" spans="1:13">
      <c r="A134" s="5">
        <v>3222</v>
      </c>
      <c r="B134" s="166" t="s">
        <v>43</v>
      </c>
      <c r="C134" s="166"/>
      <c r="D134" s="166"/>
      <c r="E134" s="168"/>
      <c r="F134" s="2" t="s">
        <v>132</v>
      </c>
      <c r="H134" s="112">
        <f>SUM(H393+H396)</f>
        <v>3441.86</v>
      </c>
      <c r="I134" s="112">
        <f>SUM(I393+I396)</f>
        <v>6000</v>
      </c>
      <c r="J134" s="112">
        <f>SUM(J393+J396)</f>
        <v>5000</v>
      </c>
      <c r="K134" s="112">
        <f>SUM(K393+K396)</f>
        <v>6817.71</v>
      </c>
      <c r="L134" s="113">
        <f t="shared" si="83"/>
        <v>198.08214163272183</v>
      </c>
      <c r="M134" s="113">
        <f t="shared" si="84"/>
        <v>136.35419999999999</v>
      </c>
    </row>
    <row r="135" spans="1:13">
      <c r="A135" s="5">
        <v>3222</v>
      </c>
      <c r="B135" s="166"/>
      <c r="C135" s="206" t="s">
        <v>72</v>
      </c>
      <c r="D135" s="166"/>
      <c r="E135" s="168"/>
      <c r="F135" s="2" t="s">
        <v>133</v>
      </c>
      <c r="H135" s="369">
        <f t="shared" ref="H135:J135" si="85">H394</f>
        <v>25952.5</v>
      </c>
      <c r="I135" s="369">
        <f t="shared" si="85"/>
        <v>40000</v>
      </c>
      <c r="J135" s="369">
        <f t="shared" si="85"/>
        <v>20000</v>
      </c>
      <c r="K135" s="369">
        <f t="shared" ref="K135:K136" si="86">K394</f>
        <v>4799.21</v>
      </c>
      <c r="L135" s="113">
        <f t="shared" si="83"/>
        <v>18.492283980348713</v>
      </c>
      <c r="M135" s="113">
        <f t="shared" si="84"/>
        <v>23.99605</v>
      </c>
    </row>
    <row r="136" spans="1:13">
      <c r="A136" s="5">
        <v>3222</v>
      </c>
      <c r="B136" s="166"/>
      <c r="C136" s="166"/>
      <c r="D136" s="205" t="s">
        <v>61</v>
      </c>
      <c r="E136" s="168"/>
      <c r="F136" s="2" t="s">
        <v>134</v>
      </c>
      <c r="H136" s="368">
        <f t="shared" ref="H136:J136" si="87">H395</f>
        <v>0</v>
      </c>
      <c r="I136" s="368">
        <f t="shared" si="87"/>
        <v>20000</v>
      </c>
      <c r="J136" s="368">
        <f t="shared" si="87"/>
        <v>0</v>
      </c>
      <c r="K136" s="368">
        <f t="shared" si="86"/>
        <v>0</v>
      </c>
      <c r="L136" s="113">
        <f t="shared" si="83"/>
        <v>0</v>
      </c>
      <c r="M136" s="113">
        <f t="shared" si="84"/>
        <v>0</v>
      </c>
    </row>
    <row r="137" spans="1:13" s="10" customFormat="1">
      <c r="A137" s="5">
        <v>3223</v>
      </c>
      <c r="B137" s="166" t="s">
        <v>43</v>
      </c>
      <c r="C137" s="166"/>
      <c r="D137" s="166"/>
      <c r="E137" s="168"/>
      <c r="F137" s="2" t="s">
        <v>135</v>
      </c>
      <c r="G137" s="6"/>
      <c r="H137" s="112">
        <f>SUM(H337+H338+H339+H397)</f>
        <v>37277.53</v>
      </c>
      <c r="I137" s="112">
        <f>SUM(I337+I338+I339+I397)</f>
        <v>71000</v>
      </c>
      <c r="J137" s="112">
        <f>SUM(J337+J338+J339+J397)</f>
        <v>21600</v>
      </c>
      <c r="K137" s="112">
        <f>SUM(K337+K338+K339+K397)</f>
        <v>19974.310000000001</v>
      </c>
      <c r="L137" s="113">
        <f t="shared" si="83"/>
        <v>53.582707867178968</v>
      </c>
      <c r="M137" s="113">
        <f t="shared" si="84"/>
        <v>92.473657407407416</v>
      </c>
    </row>
    <row r="138" spans="1:13" s="10" customFormat="1">
      <c r="A138" s="5">
        <v>3223</v>
      </c>
      <c r="B138" s="166"/>
      <c r="C138" s="206" t="s">
        <v>72</v>
      </c>
      <c r="D138" s="166"/>
      <c r="E138" s="168"/>
      <c r="F138" s="2" t="s">
        <v>136</v>
      </c>
      <c r="G138" s="6"/>
      <c r="H138" s="369">
        <f>H398</f>
        <v>170000</v>
      </c>
      <c r="I138" s="369">
        <f>I398</f>
        <v>200000</v>
      </c>
      <c r="J138" s="369">
        <f>J398</f>
        <v>250000</v>
      </c>
      <c r="K138" s="369">
        <f>K398</f>
        <v>249444.74</v>
      </c>
      <c r="L138" s="113">
        <f t="shared" si="83"/>
        <v>146.73220000000001</v>
      </c>
      <c r="M138" s="113">
        <f t="shared" si="84"/>
        <v>99.777895999999998</v>
      </c>
    </row>
    <row r="139" spans="1:13">
      <c r="A139" s="5">
        <v>3224</v>
      </c>
      <c r="B139" s="166" t="s">
        <v>43</v>
      </c>
      <c r="C139" s="166"/>
      <c r="D139" s="166"/>
      <c r="E139" s="168"/>
      <c r="F139" s="2" t="s">
        <v>137</v>
      </c>
      <c r="H139" s="112">
        <f>SUM(H340)</f>
        <v>3036.97</v>
      </c>
      <c r="I139" s="112">
        <f>SUM(I340)</f>
        <v>4000</v>
      </c>
      <c r="J139" s="112">
        <f>SUM(J340)</f>
        <v>2000</v>
      </c>
      <c r="K139" s="112">
        <f>SUM(K340)</f>
        <v>579.79999999999995</v>
      </c>
      <c r="L139" s="113">
        <f t="shared" si="83"/>
        <v>19.091397017421972</v>
      </c>
      <c r="M139" s="113">
        <f t="shared" si="84"/>
        <v>28.99</v>
      </c>
    </row>
    <row r="140" spans="1:13">
      <c r="A140" s="5">
        <v>3225</v>
      </c>
      <c r="B140" s="166" t="s">
        <v>43</v>
      </c>
      <c r="C140" s="166"/>
      <c r="D140" s="166"/>
      <c r="E140" s="168"/>
      <c r="F140" s="2" t="s">
        <v>138</v>
      </c>
      <c r="H140" s="112">
        <f>SUM(H341+H585)</f>
        <v>399</v>
      </c>
      <c r="I140" s="112">
        <f>SUM(I341+I585)</f>
        <v>20000</v>
      </c>
      <c r="J140" s="112">
        <f>SUM(J341+J585)</f>
        <v>3500</v>
      </c>
      <c r="K140" s="112">
        <f>SUM(K341+K585)</f>
        <v>3358.94</v>
      </c>
      <c r="L140" s="113">
        <f t="shared" si="83"/>
        <v>841.83959899749379</v>
      </c>
      <c r="M140" s="113">
        <f t="shared" si="84"/>
        <v>95.969714285714289</v>
      </c>
    </row>
    <row r="141" spans="1:13">
      <c r="A141" s="5">
        <v>3225</v>
      </c>
      <c r="B141" s="166"/>
      <c r="C141" s="166"/>
      <c r="D141" s="280" t="s">
        <v>61</v>
      </c>
      <c r="E141" s="168"/>
      <c r="F141" s="2" t="s">
        <v>139</v>
      </c>
      <c r="H141" s="475">
        <f t="shared" ref="H141:J141" si="88">H411</f>
        <v>100517.5</v>
      </c>
      <c r="I141" s="475">
        <f t="shared" si="88"/>
        <v>52000</v>
      </c>
      <c r="J141" s="475">
        <f t="shared" si="88"/>
        <v>65000</v>
      </c>
      <c r="K141" s="475">
        <f t="shared" ref="K141" si="89">K411</f>
        <v>64172.5</v>
      </c>
      <c r="L141" s="113">
        <f t="shared" si="83"/>
        <v>63.842117044295762</v>
      </c>
      <c r="M141" s="113">
        <f t="shared" si="84"/>
        <v>98.726923076923072</v>
      </c>
    </row>
    <row r="142" spans="1:13">
      <c r="A142" s="5">
        <v>3227</v>
      </c>
      <c r="B142" s="166" t="s">
        <v>43</v>
      </c>
      <c r="C142" s="166"/>
      <c r="D142" s="166"/>
      <c r="E142" s="168"/>
      <c r="F142" s="25" t="s">
        <v>140</v>
      </c>
      <c r="G142" s="60"/>
      <c r="H142" s="112">
        <f>SUM(H342)</f>
        <v>877.5</v>
      </c>
      <c r="I142" s="112">
        <f>SUM(I342)</f>
        <v>2000</v>
      </c>
      <c r="J142" s="112">
        <f>SUM(J342)</f>
        <v>2200</v>
      </c>
      <c r="K142" s="112">
        <f>SUM(K342)</f>
        <v>2115</v>
      </c>
      <c r="L142" s="113">
        <f t="shared" si="83"/>
        <v>241.02564102564102</v>
      </c>
      <c r="M142" s="113">
        <f t="shared" si="84"/>
        <v>96.136363636363626</v>
      </c>
    </row>
    <row r="143" spans="1:13">
      <c r="A143" s="4">
        <v>323</v>
      </c>
      <c r="B143" s="23"/>
      <c r="C143" s="23"/>
      <c r="D143" s="23"/>
      <c r="E143" s="60"/>
      <c r="F143" s="3" t="s">
        <v>141</v>
      </c>
      <c r="H143" s="121">
        <f t="shared" ref="H143:J143" si="90">SUM(H144:H156)</f>
        <v>1541561.48</v>
      </c>
      <c r="I143" s="121">
        <f t="shared" si="90"/>
        <v>2126000</v>
      </c>
      <c r="J143" s="121">
        <f t="shared" si="90"/>
        <v>1209300</v>
      </c>
      <c r="K143" s="121">
        <f t="shared" ref="K143" si="91">SUM(K144:K156)</f>
        <v>1396896.12</v>
      </c>
      <c r="L143" s="264">
        <f>IF(K143&gt;0,K143/H143*100,0)</f>
        <v>90.615660687110591</v>
      </c>
      <c r="M143" s="264">
        <f>IF(K143&gt;0,K143/J143*100,0)</f>
        <v>115.51278590920369</v>
      </c>
    </row>
    <row r="144" spans="1:13">
      <c r="A144" s="5">
        <v>32311</v>
      </c>
      <c r="B144" s="166" t="s">
        <v>43</v>
      </c>
      <c r="C144" s="166"/>
      <c r="D144" s="166"/>
      <c r="E144" s="168"/>
      <c r="F144" s="2" t="s">
        <v>142</v>
      </c>
      <c r="H144" s="112">
        <f>SUM(H343+H344+H345+H346+H563)</f>
        <v>43472.15</v>
      </c>
      <c r="I144" s="112">
        <f>SUM(I343+I344+I345+I346+I563)</f>
        <v>43000</v>
      </c>
      <c r="J144" s="112">
        <f>SUM(J343+J344+J345+J346+J563)</f>
        <v>41500</v>
      </c>
      <c r="K144" s="112">
        <f>SUM(K343+K344+K345+K346+K563)</f>
        <v>39867.11</v>
      </c>
      <c r="L144" s="113">
        <f t="shared" ref="L144:L155" si="92">IF(K144&gt;0,K144/H144*100,0)</f>
        <v>91.707242452926749</v>
      </c>
      <c r="M144" s="113">
        <f t="shared" ref="M144:M156" si="93">IF(K144&gt;0,K144/J144*100,0)</f>
        <v>96.065325301204822</v>
      </c>
    </row>
    <row r="145" spans="1:13" s="10" customFormat="1">
      <c r="A145" s="5">
        <v>32321</v>
      </c>
      <c r="B145" s="166" t="s">
        <v>43</v>
      </c>
      <c r="C145" s="166"/>
      <c r="D145" s="166"/>
      <c r="E145" s="168"/>
      <c r="F145" s="2" t="s">
        <v>143</v>
      </c>
      <c r="G145" s="6"/>
      <c r="H145" s="112">
        <f t="shared" ref="H145:J145" si="94">SUM(H347+H399+H402+H403+H404+H409+H410+H423+H426+H548)</f>
        <v>244604.90999999997</v>
      </c>
      <c r="I145" s="112">
        <f t="shared" si="94"/>
        <v>218000</v>
      </c>
      <c r="J145" s="112">
        <f t="shared" si="94"/>
        <v>175500</v>
      </c>
      <c r="K145" s="112">
        <f t="shared" ref="K145" si="95">SUM(K347+K399+K402+K403+K404+K409+K410+K423+K426+K548)</f>
        <v>410179.35</v>
      </c>
      <c r="L145" s="113">
        <f t="shared" si="92"/>
        <v>167.69056271192596</v>
      </c>
      <c r="M145" s="113">
        <f t="shared" si="93"/>
        <v>233.72042735042731</v>
      </c>
    </row>
    <row r="146" spans="1:13" s="10" customFormat="1">
      <c r="A146" s="5">
        <v>32321</v>
      </c>
      <c r="B146" s="166"/>
      <c r="C146" s="206" t="s">
        <v>72</v>
      </c>
      <c r="D146" s="166"/>
      <c r="E146" s="168"/>
      <c r="F146" s="2" t="s">
        <v>144</v>
      </c>
      <c r="G146" s="6"/>
      <c r="H146" s="369">
        <f>H400</f>
        <v>80000</v>
      </c>
      <c r="I146" s="369">
        <f>I400</f>
        <v>200000</v>
      </c>
      <c r="J146" s="369">
        <f>J400</f>
        <v>206000</v>
      </c>
      <c r="K146" s="369">
        <f>K400</f>
        <v>205895.99</v>
      </c>
      <c r="L146" s="113">
        <f t="shared" si="92"/>
        <v>257.36998749999998</v>
      </c>
      <c r="M146" s="113">
        <f t="shared" si="93"/>
        <v>99.949509708737864</v>
      </c>
    </row>
    <row r="147" spans="1:13" s="10" customFormat="1">
      <c r="A147" s="5">
        <v>32321</v>
      </c>
      <c r="B147" s="166"/>
      <c r="C147" s="166"/>
      <c r="D147" s="205" t="s">
        <v>61</v>
      </c>
      <c r="E147" s="168"/>
      <c r="F147" s="2" t="s">
        <v>145</v>
      </c>
      <c r="G147" s="6"/>
      <c r="H147" s="368">
        <f>H401+H405+H427</f>
        <v>359086.06</v>
      </c>
      <c r="I147" s="368">
        <f>I401+I405+I427</f>
        <v>880000</v>
      </c>
      <c r="J147" s="368">
        <f>J401+J405+J427</f>
        <v>93200</v>
      </c>
      <c r="K147" s="368">
        <f>K401+K405+K427</f>
        <v>108375</v>
      </c>
      <c r="L147" s="113">
        <f t="shared" si="92"/>
        <v>30.180787302074606</v>
      </c>
      <c r="M147" s="113">
        <f t="shared" si="93"/>
        <v>116.28218884120172</v>
      </c>
    </row>
    <row r="148" spans="1:13" s="10" customFormat="1">
      <c r="A148" s="5">
        <v>32321</v>
      </c>
      <c r="B148" s="166"/>
      <c r="C148" s="166"/>
      <c r="D148" s="436" t="s">
        <v>146</v>
      </c>
      <c r="E148" s="168"/>
      <c r="F148" s="2" t="s">
        <v>147</v>
      </c>
      <c r="G148" s="6"/>
      <c r="H148" s="478">
        <f t="shared" ref="H148:J148" si="96">SUM(H406)</f>
        <v>72000</v>
      </c>
      <c r="I148" s="478">
        <f t="shared" si="96"/>
        <v>0</v>
      </c>
      <c r="J148" s="478">
        <f t="shared" si="96"/>
        <v>0</v>
      </c>
      <c r="K148" s="478">
        <f t="shared" ref="K148" si="97">SUM(K406)</f>
        <v>0</v>
      </c>
      <c r="L148" s="113">
        <f t="shared" si="92"/>
        <v>0</v>
      </c>
      <c r="M148" s="113">
        <f t="shared" si="93"/>
        <v>0</v>
      </c>
    </row>
    <row r="149" spans="1:13">
      <c r="A149" s="5">
        <v>32332</v>
      </c>
      <c r="B149" s="166" t="s">
        <v>43</v>
      </c>
      <c r="C149" s="166"/>
      <c r="D149" s="166"/>
      <c r="E149" s="168"/>
      <c r="F149" s="2" t="s">
        <v>148</v>
      </c>
      <c r="H149" s="112">
        <f t="shared" ref="H149:I149" si="98">SUM(H348)</f>
        <v>31115</v>
      </c>
      <c r="I149" s="112">
        <f t="shared" si="98"/>
        <v>25000</v>
      </c>
      <c r="J149" s="112">
        <f t="shared" ref="J149" si="99">SUM(J348)</f>
        <v>63000</v>
      </c>
      <c r="K149" s="112">
        <f t="shared" ref="K149:K152" si="100">SUM(K348)</f>
        <v>62904.25</v>
      </c>
      <c r="L149" s="113">
        <f t="shared" si="92"/>
        <v>202.16696127269805</v>
      </c>
      <c r="M149" s="113">
        <f t="shared" si="93"/>
        <v>99.848015873015868</v>
      </c>
    </row>
    <row r="150" spans="1:13">
      <c r="A150" s="5">
        <v>32341</v>
      </c>
      <c r="B150" s="166" t="s">
        <v>43</v>
      </c>
      <c r="C150" s="166"/>
      <c r="D150" s="166"/>
      <c r="E150" s="168"/>
      <c r="F150" s="2" t="s">
        <v>149</v>
      </c>
      <c r="H150" s="112">
        <f t="shared" ref="H150:J150" si="101">SUM(H349)</f>
        <v>22208.95</v>
      </c>
      <c r="I150" s="112">
        <f t="shared" si="101"/>
        <v>25000</v>
      </c>
      <c r="J150" s="112">
        <f t="shared" si="101"/>
        <v>32000</v>
      </c>
      <c r="K150" s="112">
        <f t="shared" si="100"/>
        <v>32611.42</v>
      </c>
      <c r="L150" s="113">
        <f t="shared" si="92"/>
        <v>146.83908964629126</v>
      </c>
      <c r="M150" s="113">
        <f t="shared" si="93"/>
        <v>101.91068749999998</v>
      </c>
    </row>
    <row r="151" spans="1:13">
      <c r="A151" s="5">
        <v>32359</v>
      </c>
      <c r="B151" s="166" t="s">
        <v>43</v>
      </c>
      <c r="C151" s="166"/>
      <c r="D151" s="166"/>
      <c r="E151" s="168"/>
      <c r="F151" s="2" t="s">
        <v>150</v>
      </c>
      <c r="H151" s="112">
        <f t="shared" ref="H151:J151" si="102">SUM(H350)</f>
        <v>0</v>
      </c>
      <c r="I151" s="112">
        <f t="shared" si="102"/>
        <v>5000</v>
      </c>
      <c r="J151" s="112">
        <f t="shared" si="102"/>
        <v>100</v>
      </c>
      <c r="K151" s="112">
        <f t="shared" si="100"/>
        <v>80</v>
      </c>
      <c r="L151" s="113">
        <v>0</v>
      </c>
      <c r="M151" s="113">
        <f t="shared" si="93"/>
        <v>80</v>
      </c>
    </row>
    <row r="152" spans="1:13">
      <c r="A152" s="5">
        <v>32361</v>
      </c>
      <c r="B152" s="166" t="s">
        <v>43</v>
      </c>
      <c r="C152" s="166"/>
      <c r="D152" s="166"/>
      <c r="E152" s="168"/>
      <c r="F152" s="2" t="s">
        <v>151</v>
      </c>
      <c r="H152" s="112">
        <f t="shared" ref="H152:I152" si="103">SUM(H351)</f>
        <v>23278.75</v>
      </c>
      <c r="I152" s="112">
        <f t="shared" si="103"/>
        <v>30000</v>
      </c>
      <c r="J152" s="112">
        <f t="shared" ref="J152" si="104">SUM(J351)</f>
        <v>23000</v>
      </c>
      <c r="K152" s="112">
        <f t="shared" si="100"/>
        <v>22330</v>
      </c>
      <c r="L152" s="113">
        <f t="shared" si="92"/>
        <v>95.924394565859416</v>
      </c>
      <c r="M152" s="113">
        <f t="shared" si="93"/>
        <v>97.086956521739125</v>
      </c>
    </row>
    <row r="153" spans="1:13" s="10" customFormat="1">
      <c r="A153" s="5">
        <v>32372</v>
      </c>
      <c r="B153" s="166" t="s">
        <v>43</v>
      </c>
      <c r="C153" s="166"/>
      <c r="D153" s="166"/>
      <c r="E153" s="168"/>
      <c r="F153" s="2" t="s">
        <v>152</v>
      </c>
      <c r="G153" s="6"/>
      <c r="H153" s="112">
        <f>SUM(H352+H353+H354+H355+H356+H461+H462+H487+H502+H580+H581+H595)</f>
        <v>157621.45000000001</v>
      </c>
      <c r="I153" s="112">
        <f>SUM(I352+I353+I354+I355+I356+I461+I462+I487+I502+I580+I581+I595)</f>
        <v>263000</v>
      </c>
      <c r="J153" s="112">
        <f>SUM(J352+J353+J354+J355+J356+J461+J462+J487+J502+J580+J581+J595)</f>
        <v>270000</v>
      </c>
      <c r="K153" s="112">
        <f>SUM(K352+K353+K354+K355+K356+K461+K462+K487+K502+K580+K581+K595)</f>
        <v>274220.93</v>
      </c>
      <c r="L153" s="113">
        <f t="shared" si="92"/>
        <v>173.97437341174057</v>
      </c>
      <c r="M153" s="113">
        <f t="shared" si="93"/>
        <v>101.56330740740739</v>
      </c>
    </row>
    <row r="154" spans="1:13" s="10" customFormat="1">
      <c r="A154" s="5">
        <v>32389</v>
      </c>
      <c r="B154" s="166" t="s">
        <v>43</v>
      </c>
      <c r="C154" s="166"/>
      <c r="D154" s="166"/>
      <c r="E154" s="168"/>
      <c r="F154" s="2" t="s">
        <v>153</v>
      </c>
      <c r="G154" s="6"/>
      <c r="H154" s="112">
        <f>SUM(H418+H357)</f>
        <v>1400</v>
      </c>
      <c r="I154" s="112">
        <f>SUM(I418+I357)</f>
        <v>4000</v>
      </c>
      <c r="J154" s="112">
        <f>SUM(J418+J357)</f>
        <v>7000</v>
      </c>
      <c r="K154" s="112">
        <f>SUM(K418+K357)</f>
        <v>6900</v>
      </c>
      <c r="L154" s="113">
        <f t="shared" si="92"/>
        <v>492.85714285714289</v>
      </c>
      <c r="M154" s="113">
        <f t="shared" si="93"/>
        <v>98.571428571428584</v>
      </c>
    </row>
    <row r="155" spans="1:13">
      <c r="A155" s="5">
        <v>32399</v>
      </c>
      <c r="B155" s="166" t="s">
        <v>43</v>
      </c>
      <c r="C155" s="166"/>
      <c r="D155" s="166"/>
      <c r="E155" s="168"/>
      <c r="F155" s="2" t="s">
        <v>154</v>
      </c>
      <c r="H155" s="113">
        <f>SUM(H358+H359+H413+H420+H422+H425+H451+H495+H517+H456+H460+H489+H545+H547+H597)</f>
        <v>506774.21</v>
      </c>
      <c r="I155" s="113">
        <f>SUM(I358+I359+I413+I420+I422+I425+I451+I495+I517+I456+I460+I489+I545+I547+I597)</f>
        <v>393000</v>
      </c>
      <c r="J155" s="113">
        <f>SUM(J358+J359+J413+J420+J422+J425+J451+J495+J517+J456+J460+J489+J545+J547+J597)</f>
        <v>258000</v>
      </c>
      <c r="K155" s="113">
        <f>SUM(K358+K359+K413+K420+K422+K425+K451+K495+K517+K456+K460+K489+K545+K547+K597)</f>
        <v>193532.07</v>
      </c>
      <c r="L155" s="113">
        <f t="shared" si="92"/>
        <v>38.189013209650113</v>
      </c>
      <c r="M155" s="113">
        <f t="shared" si="93"/>
        <v>75.012430232558145</v>
      </c>
    </row>
    <row r="156" spans="1:13">
      <c r="A156" s="5">
        <v>32399</v>
      </c>
      <c r="B156" s="166"/>
      <c r="C156" s="166"/>
      <c r="D156" s="205" t="s">
        <v>61</v>
      </c>
      <c r="E156" s="168"/>
      <c r="F156" s="2" t="s">
        <v>155</v>
      </c>
      <c r="H156" s="195">
        <f t="shared" ref="H156:J156" si="105">SUM(H414)</f>
        <v>0</v>
      </c>
      <c r="I156" s="195">
        <f t="shared" si="105"/>
        <v>40000</v>
      </c>
      <c r="J156" s="195">
        <f t="shared" si="105"/>
        <v>40000</v>
      </c>
      <c r="K156" s="195">
        <f t="shared" ref="K156" si="106">SUM(K414)</f>
        <v>40000</v>
      </c>
      <c r="L156" s="113">
        <v>0</v>
      </c>
      <c r="M156" s="113">
        <f t="shared" si="93"/>
        <v>100</v>
      </c>
    </row>
    <row r="157" spans="1:13" s="14" customFormat="1">
      <c r="A157" s="263">
        <v>324</v>
      </c>
      <c r="B157" s="257" t="s">
        <v>43</v>
      </c>
      <c r="C157" s="257"/>
      <c r="D157" s="257"/>
      <c r="E157" s="261"/>
      <c r="F157" s="14" t="s">
        <v>156</v>
      </c>
      <c r="G157" s="259"/>
      <c r="H157" s="264">
        <f t="shared" ref="H157:K157" si="107">SUM(H158)</f>
        <v>307</v>
      </c>
      <c r="I157" s="264">
        <f t="shared" si="107"/>
        <v>4000</v>
      </c>
      <c r="J157" s="264">
        <f t="shared" si="107"/>
        <v>700</v>
      </c>
      <c r="K157" s="264">
        <f t="shared" si="107"/>
        <v>624</v>
      </c>
      <c r="L157" s="264">
        <f>IF(K157&gt;0,K157/H157*100,0)</f>
        <v>203.25732899022802</v>
      </c>
      <c r="M157" s="264">
        <f>IF(K157&gt;0,K157/J157*100,0)</f>
        <v>89.142857142857139</v>
      </c>
    </row>
    <row r="158" spans="1:13">
      <c r="A158" s="5">
        <v>3241</v>
      </c>
      <c r="B158" s="166" t="s">
        <v>43</v>
      </c>
      <c r="C158" s="166"/>
      <c r="D158" s="166"/>
      <c r="E158" s="168"/>
      <c r="F158" s="25" t="s">
        <v>157</v>
      </c>
      <c r="G158" s="60"/>
      <c r="H158" s="113">
        <f>SUM(H360)</f>
        <v>307</v>
      </c>
      <c r="I158" s="113">
        <f>SUM(I360)</f>
        <v>4000</v>
      </c>
      <c r="J158" s="113">
        <f>SUM(J360)</f>
        <v>700</v>
      </c>
      <c r="K158" s="113">
        <f>SUM(K360)</f>
        <v>624</v>
      </c>
      <c r="L158" s="113">
        <f>IF(K158&gt;0,K158/H158*100,0)</f>
        <v>203.25732899022802</v>
      </c>
      <c r="M158" s="113">
        <f>IF(K158&gt;0,K158/J158*100,0)</f>
        <v>89.142857142857139</v>
      </c>
    </row>
    <row r="159" spans="1:13" s="265" customFormat="1">
      <c r="A159" s="263">
        <v>329</v>
      </c>
      <c r="B159" s="257" t="s">
        <v>43</v>
      </c>
      <c r="C159" s="257"/>
      <c r="D159" s="257"/>
      <c r="E159" s="266"/>
      <c r="F159" s="14" t="s">
        <v>158</v>
      </c>
      <c r="G159" s="259"/>
      <c r="H159" s="264">
        <f t="shared" ref="H159:J159" si="108">SUM(H160:H165)</f>
        <v>68248.38</v>
      </c>
      <c r="I159" s="264">
        <f t="shared" si="108"/>
        <v>125889.63</v>
      </c>
      <c r="J159" s="264">
        <f t="shared" si="108"/>
        <v>116631.63</v>
      </c>
      <c r="K159" s="264">
        <f t="shared" ref="K159" si="109">SUM(K160:K165)</f>
        <v>112399.97999999998</v>
      </c>
      <c r="L159" s="264">
        <f>IF(K159&gt;0,K159/H159*100,0)</f>
        <v>164.69252456981394</v>
      </c>
      <c r="M159" s="264">
        <f>IF(K159&gt;0,K159/J159*100,0)</f>
        <v>96.371781822821106</v>
      </c>
    </row>
    <row r="160" spans="1:13">
      <c r="A160" s="5">
        <v>32911</v>
      </c>
      <c r="B160" s="166" t="s">
        <v>43</v>
      </c>
      <c r="C160" s="166"/>
      <c r="D160" s="166"/>
      <c r="E160" s="168"/>
      <c r="F160" s="2" t="s">
        <v>159</v>
      </c>
      <c r="H160" s="113">
        <f t="shared" ref="H160:I160" si="110">SUM(H361)</f>
        <v>17873.5</v>
      </c>
      <c r="I160" s="113">
        <f t="shared" si="110"/>
        <v>25000</v>
      </c>
      <c r="J160" s="113">
        <f t="shared" ref="J160" si="111">SUM(J361)</f>
        <v>24000</v>
      </c>
      <c r="K160" s="113">
        <f t="shared" ref="K160:K161" si="112">SUM(K361)</f>
        <v>20238.14</v>
      </c>
      <c r="L160" s="113">
        <f t="shared" ref="L160:L165" si="113">IF(K160&gt;0,K160/H160*100,0)</f>
        <v>113.22986544325397</v>
      </c>
      <c r="M160" s="113">
        <f t="shared" ref="M160:M165" si="114">IF(K160&gt;0,K160/J160*100,0)</f>
        <v>84.325583333333327</v>
      </c>
    </row>
    <row r="161" spans="1:13">
      <c r="A161" s="5">
        <v>32922</v>
      </c>
      <c r="B161" s="166" t="s">
        <v>43</v>
      </c>
      <c r="C161" s="166"/>
      <c r="D161" s="166"/>
      <c r="E161" s="168"/>
      <c r="F161" s="2" t="s">
        <v>160</v>
      </c>
      <c r="H161" s="113">
        <f t="shared" ref="H161:J161" si="115">SUM(H362)</f>
        <v>0</v>
      </c>
      <c r="I161" s="113">
        <f t="shared" si="115"/>
        <v>1000</v>
      </c>
      <c r="J161" s="113">
        <f t="shared" si="115"/>
        <v>0</v>
      </c>
      <c r="K161" s="113">
        <f t="shared" si="112"/>
        <v>0</v>
      </c>
      <c r="L161" s="113">
        <f t="shared" si="113"/>
        <v>0</v>
      </c>
      <c r="M161" s="113">
        <f t="shared" si="114"/>
        <v>0</v>
      </c>
    </row>
    <row r="162" spans="1:13">
      <c r="A162" s="5">
        <v>32931</v>
      </c>
      <c r="B162" s="166" t="s">
        <v>43</v>
      </c>
      <c r="C162" s="166"/>
      <c r="D162" s="166"/>
      <c r="E162" s="168"/>
      <c r="F162" s="2" t="s">
        <v>161</v>
      </c>
      <c r="H162" s="113">
        <f>SUM(H363+H367+H368)</f>
        <v>9023.08</v>
      </c>
      <c r="I162" s="113">
        <f>SUM(I363+I367+I368)</f>
        <v>40600</v>
      </c>
      <c r="J162" s="113">
        <f>SUM(J363+J367+J368)</f>
        <v>46000</v>
      </c>
      <c r="K162" s="113">
        <f>SUM(K363+K367+K368)</f>
        <v>47503.31</v>
      </c>
      <c r="L162" s="113">
        <f t="shared" si="113"/>
        <v>526.46446667878365</v>
      </c>
      <c r="M162" s="113">
        <f t="shared" si="114"/>
        <v>103.2680652173913</v>
      </c>
    </row>
    <row r="163" spans="1:13">
      <c r="A163" s="5">
        <v>32941</v>
      </c>
      <c r="B163" s="166" t="s">
        <v>43</v>
      </c>
      <c r="C163" s="166"/>
      <c r="D163" s="166"/>
      <c r="E163" s="168"/>
      <c r="F163" s="2" t="s">
        <v>162</v>
      </c>
      <c r="H163" s="113">
        <f t="shared" ref="H163:J163" si="116">SUM(H364)</f>
        <v>3287.4</v>
      </c>
      <c r="I163" s="113">
        <f t="shared" si="116"/>
        <v>3000</v>
      </c>
      <c r="J163" s="113">
        <f t="shared" si="116"/>
        <v>3000</v>
      </c>
      <c r="K163" s="113">
        <f t="shared" ref="K163:K164" si="117">SUM(K364)</f>
        <v>2939.12</v>
      </c>
      <c r="L163" s="113">
        <f t="shared" si="113"/>
        <v>89.405609296100252</v>
      </c>
      <c r="M163" s="113">
        <f t="shared" si="114"/>
        <v>97.970666666666659</v>
      </c>
    </row>
    <row r="164" spans="1:13">
      <c r="A164" s="5">
        <v>32951</v>
      </c>
      <c r="B164" s="166" t="s">
        <v>43</v>
      </c>
      <c r="C164" s="166"/>
      <c r="D164" s="166"/>
      <c r="E164" s="168"/>
      <c r="F164" s="265" t="s">
        <v>163</v>
      </c>
      <c r="H164" s="113">
        <f t="shared" ref="H164:J164" si="118">SUM(H365)</f>
        <v>5499.2</v>
      </c>
      <c r="I164" s="113">
        <f t="shared" si="118"/>
        <v>5000</v>
      </c>
      <c r="J164" s="113">
        <f t="shared" si="118"/>
        <v>1000</v>
      </c>
      <c r="K164" s="113">
        <f t="shared" si="117"/>
        <v>499.2</v>
      </c>
      <c r="L164" s="113">
        <f t="shared" si="113"/>
        <v>9.0776840267675301</v>
      </c>
      <c r="M164" s="113">
        <f t="shared" si="114"/>
        <v>49.919999999999995</v>
      </c>
    </row>
    <row r="165" spans="1:13" s="10" customFormat="1">
      <c r="A165" s="5">
        <v>32991</v>
      </c>
      <c r="B165" s="166" t="s">
        <v>43</v>
      </c>
      <c r="C165" s="166"/>
      <c r="D165" s="166"/>
      <c r="E165" s="168"/>
      <c r="F165" s="2" t="s">
        <v>164</v>
      </c>
      <c r="G165" s="6"/>
      <c r="H165" s="112">
        <f>SUM(H366+H369+H408)</f>
        <v>32565.200000000001</v>
      </c>
      <c r="I165" s="112">
        <f>SUM(I366+I369+I408)</f>
        <v>51289.63</v>
      </c>
      <c r="J165" s="112">
        <f>SUM(J366+J369+J408)</f>
        <v>42631.63</v>
      </c>
      <c r="K165" s="112">
        <f>SUM(K366+K369+K408)</f>
        <v>41220.21</v>
      </c>
      <c r="L165" s="113">
        <f t="shared" si="113"/>
        <v>126.57748148330118</v>
      </c>
      <c r="M165" s="113">
        <f t="shared" si="114"/>
        <v>96.689265693101575</v>
      </c>
    </row>
    <row r="166" spans="1:13" s="17" customFormat="1">
      <c r="A166" s="98">
        <v>34</v>
      </c>
      <c r="B166" s="99"/>
      <c r="C166" s="99"/>
      <c r="D166" s="99"/>
      <c r="E166" s="87"/>
      <c r="F166" s="86" t="s">
        <v>165</v>
      </c>
      <c r="G166" s="173"/>
      <c r="H166" s="531">
        <f t="shared" ref="H166:J166" si="119">SUM(H167+H169)</f>
        <v>18034.940000000002</v>
      </c>
      <c r="I166" s="531">
        <f t="shared" si="119"/>
        <v>28000</v>
      </c>
      <c r="J166" s="531">
        <f t="shared" si="119"/>
        <v>19500</v>
      </c>
      <c r="K166" s="531">
        <f t="shared" ref="K166" si="120">SUM(K167+K169)</f>
        <v>18665.87</v>
      </c>
      <c r="L166" s="246">
        <f>IF(K166&gt;0,K166/H166*100,0)</f>
        <v>103.49837593027755</v>
      </c>
      <c r="M166" s="246">
        <f>IF(K166&gt;0,K166/J166*100,0)</f>
        <v>95.722410256410257</v>
      </c>
    </row>
    <row r="167" spans="1:13" s="270" customFormat="1">
      <c r="A167" s="263">
        <v>342</v>
      </c>
      <c r="B167" s="257" t="s">
        <v>43</v>
      </c>
      <c r="C167" s="257"/>
      <c r="D167" s="257"/>
      <c r="E167" s="261"/>
      <c r="F167" s="14" t="s">
        <v>166</v>
      </c>
      <c r="G167" s="259"/>
      <c r="H167" s="260">
        <f t="shared" ref="H167:K167" si="121">SUM(H168)</f>
        <v>0</v>
      </c>
      <c r="I167" s="260">
        <f t="shared" si="121"/>
        <v>5000</v>
      </c>
      <c r="J167" s="260">
        <f t="shared" si="121"/>
        <v>1500</v>
      </c>
      <c r="K167" s="260">
        <f t="shared" si="121"/>
        <v>1478.43</v>
      </c>
      <c r="L167" s="264">
        <v>0</v>
      </c>
      <c r="M167" s="264">
        <f>IF(K167&gt;0,K167/J167*100,0)</f>
        <v>98.562000000000012</v>
      </c>
    </row>
    <row r="168" spans="1:13" s="17" customFormat="1">
      <c r="A168" s="5">
        <v>3422</v>
      </c>
      <c r="B168" s="166" t="s">
        <v>43</v>
      </c>
      <c r="C168" s="166"/>
      <c r="D168" s="166"/>
      <c r="E168" s="168"/>
      <c r="F168" s="2" t="s">
        <v>167</v>
      </c>
      <c r="G168" s="6"/>
      <c r="H168" s="112">
        <f>SUM(H432)</f>
        <v>0</v>
      </c>
      <c r="I168" s="112">
        <f>SUM(I432)</f>
        <v>5000</v>
      </c>
      <c r="J168" s="112">
        <f>SUM(J432)</f>
        <v>1500</v>
      </c>
      <c r="K168" s="112">
        <f>SUM(K432)</f>
        <v>1478.43</v>
      </c>
      <c r="L168" s="113">
        <v>0</v>
      </c>
      <c r="M168" s="113">
        <f>IF(K168&gt;0,K168/J168*100,0)</f>
        <v>98.562000000000012</v>
      </c>
    </row>
    <row r="169" spans="1:13" s="12" customFormat="1">
      <c r="A169" s="263">
        <v>343</v>
      </c>
      <c r="B169" s="257" t="s">
        <v>43</v>
      </c>
      <c r="C169" s="257"/>
      <c r="D169" s="257"/>
      <c r="E169" s="133"/>
      <c r="F169" s="14" t="s">
        <v>168</v>
      </c>
      <c r="G169" s="259"/>
      <c r="H169" s="264">
        <f t="shared" ref="H169:J169" si="122">SUM(H170:H172)</f>
        <v>18034.940000000002</v>
      </c>
      <c r="I169" s="264">
        <f t="shared" si="122"/>
        <v>23000</v>
      </c>
      <c r="J169" s="264">
        <f t="shared" si="122"/>
        <v>18000</v>
      </c>
      <c r="K169" s="264">
        <f t="shared" ref="K169" si="123">SUM(K170:K172)</f>
        <v>17187.439999999999</v>
      </c>
      <c r="L169" s="264">
        <f>IF(K169&gt;0,K169/H169*100,0)</f>
        <v>95.300788358597231</v>
      </c>
      <c r="M169" s="264">
        <f>IF(K169&gt;0,K169/J169*100,0)</f>
        <v>95.48577777777777</v>
      </c>
    </row>
    <row r="170" spans="1:13" s="10" customFormat="1">
      <c r="A170" s="5">
        <v>3431</v>
      </c>
      <c r="B170" s="166" t="s">
        <v>43</v>
      </c>
      <c r="C170" s="166"/>
      <c r="D170" s="166"/>
      <c r="E170" s="168"/>
      <c r="F170" s="2" t="s">
        <v>169</v>
      </c>
      <c r="G170" s="6"/>
      <c r="H170" s="113">
        <f t="shared" ref="H170:I170" si="124">SUM(H372)</f>
        <v>9014.94</v>
      </c>
      <c r="I170" s="113">
        <f t="shared" si="124"/>
        <v>12000</v>
      </c>
      <c r="J170" s="113">
        <f t="shared" ref="J170" si="125">SUM(J372)</f>
        <v>11000</v>
      </c>
      <c r="K170" s="113">
        <f t="shared" ref="K170:K172" si="126">SUM(K372)</f>
        <v>11411.96</v>
      </c>
      <c r="L170" s="113">
        <f t="shared" ref="L170:L172" si="127">IF(K170&gt;0,K170/H170*100,0)</f>
        <v>126.58941712313114</v>
      </c>
      <c r="M170" s="113">
        <f t="shared" ref="M170:M172" si="128">IF(K170&gt;0,K170/J170*100,0)</f>
        <v>103.74509090909089</v>
      </c>
    </row>
    <row r="171" spans="1:13" s="8" customFormat="1">
      <c r="A171" s="5">
        <v>3433</v>
      </c>
      <c r="B171" s="166" t="s">
        <v>43</v>
      </c>
      <c r="C171" s="166"/>
      <c r="D171" s="166"/>
      <c r="E171" s="168"/>
      <c r="F171" s="2" t="s">
        <v>170</v>
      </c>
      <c r="G171" s="6"/>
      <c r="H171" s="112">
        <f t="shared" ref="H171:J171" si="129">SUM(H373)</f>
        <v>310.7</v>
      </c>
      <c r="I171" s="112">
        <f t="shared" si="129"/>
        <v>1000</v>
      </c>
      <c r="J171" s="112">
        <f t="shared" si="129"/>
        <v>1000</v>
      </c>
      <c r="K171" s="112">
        <f t="shared" si="126"/>
        <v>488.71</v>
      </c>
      <c r="L171" s="113">
        <f t="shared" si="127"/>
        <v>157.29320888316704</v>
      </c>
      <c r="M171" s="113">
        <f t="shared" si="128"/>
        <v>48.870999999999995</v>
      </c>
    </row>
    <row r="172" spans="1:13" s="10" customFormat="1">
      <c r="A172" s="5">
        <v>3434</v>
      </c>
      <c r="B172" s="166" t="s">
        <v>43</v>
      </c>
      <c r="C172" s="166"/>
      <c r="D172" s="166"/>
      <c r="E172" s="168"/>
      <c r="F172" s="2" t="s">
        <v>171</v>
      </c>
      <c r="G172" s="6"/>
      <c r="H172" s="113">
        <f t="shared" ref="H172:J172" si="130">SUM(H374)</f>
        <v>8709.2999999999993</v>
      </c>
      <c r="I172" s="113">
        <f t="shared" si="130"/>
        <v>10000</v>
      </c>
      <c r="J172" s="113">
        <f t="shared" si="130"/>
        <v>6000</v>
      </c>
      <c r="K172" s="113">
        <f t="shared" si="126"/>
        <v>5286.77</v>
      </c>
      <c r="L172" s="113">
        <f t="shared" si="127"/>
        <v>60.702582297084739</v>
      </c>
      <c r="M172" s="113">
        <f t="shared" si="128"/>
        <v>88.112833333333342</v>
      </c>
    </row>
    <row r="173" spans="1:13" s="10" customFormat="1">
      <c r="A173" s="98">
        <v>35</v>
      </c>
      <c r="B173" s="99" t="s">
        <v>43</v>
      </c>
      <c r="C173" s="99"/>
      <c r="D173" s="99"/>
      <c r="E173" s="100"/>
      <c r="F173" s="86" t="s">
        <v>172</v>
      </c>
      <c r="G173" s="173"/>
      <c r="H173" s="474">
        <f t="shared" ref="H173:J173" si="131">SUM(H174+H176)</f>
        <v>59424.54</v>
      </c>
      <c r="I173" s="474">
        <f t="shared" si="131"/>
        <v>112000</v>
      </c>
      <c r="J173" s="474">
        <f t="shared" si="131"/>
        <v>77000</v>
      </c>
      <c r="K173" s="474">
        <f t="shared" ref="K173" si="132">SUM(K174+K176)</f>
        <v>66037.5</v>
      </c>
      <c r="L173" s="246">
        <f>IF(K173&gt;0,K173/H173*100,0)</f>
        <v>111.12833183058717</v>
      </c>
      <c r="M173" s="246">
        <f>IF(K173&gt;0,K173/J173*100,0)</f>
        <v>85.762987012987011</v>
      </c>
    </row>
    <row r="174" spans="1:13" s="12" customFormat="1">
      <c r="A174" s="263">
        <v>351</v>
      </c>
      <c r="B174" s="257" t="s">
        <v>43</v>
      </c>
      <c r="C174" s="257"/>
      <c r="D174" s="257"/>
      <c r="E174" s="271"/>
      <c r="F174" s="14" t="s">
        <v>173</v>
      </c>
      <c r="G174" s="259"/>
      <c r="H174" s="260">
        <f t="shared" ref="H174:K174" si="133">SUM(H175)</f>
        <v>9687.0400000000009</v>
      </c>
      <c r="I174" s="260">
        <f t="shared" si="133"/>
        <v>15000</v>
      </c>
      <c r="J174" s="260">
        <f t="shared" si="133"/>
        <v>15000</v>
      </c>
      <c r="K174" s="260">
        <f t="shared" si="133"/>
        <v>15000</v>
      </c>
      <c r="L174" s="264">
        <f>IF(K174&gt;0,K174/H174*100,0)</f>
        <v>154.8460623678647</v>
      </c>
      <c r="M174" s="264">
        <f>IF(K174&gt;0,K174/J174*100,0)</f>
        <v>100</v>
      </c>
    </row>
    <row r="175" spans="1:13" s="10" customFormat="1">
      <c r="A175" s="5">
        <v>3512</v>
      </c>
      <c r="B175" s="166" t="s">
        <v>43</v>
      </c>
      <c r="C175" s="166"/>
      <c r="D175" s="166"/>
      <c r="E175" s="168"/>
      <c r="F175" s="2" t="s">
        <v>174</v>
      </c>
      <c r="G175" s="6"/>
      <c r="H175" s="112">
        <f>SUM(H468+H469+H482+H483)</f>
        <v>9687.0400000000009</v>
      </c>
      <c r="I175" s="112">
        <f>SUM(I468+I469+I482+I483)</f>
        <v>15000</v>
      </c>
      <c r="J175" s="112">
        <f>SUM(J468+J469+J482+J483)</f>
        <v>15000</v>
      </c>
      <c r="K175" s="112">
        <f>SUM(K468+K469+K482+K483)</f>
        <v>15000</v>
      </c>
      <c r="L175" s="113">
        <f>IF(K175&gt;0,K175/H175*100,0)</f>
        <v>154.8460623678647</v>
      </c>
      <c r="M175" s="113">
        <f>IF(K175&gt;0,K175/J175*100,0)</f>
        <v>100</v>
      </c>
    </row>
    <row r="176" spans="1:13" s="12" customFormat="1">
      <c r="A176" s="263">
        <v>352</v>
      </c>
      <c r="B176" s="257" t="s">
        <v>43</v>
      </c>
      <c r="C176" s="257"/>
      <c r="D176" s="257"/>
      <c r="E176" s="133"/>
      <c r="F176" s="14" t="s">
        <v>175</v>
      </c>
      <c r="G176" s="259"/>
      <c r="H176" s="260">
        <f t="shared" ref="H176:I176" si="134">SUM(H177:H178)</f>
        <v>49737.5</v>
      </c>
      <c r="I176" s="260">
        <f t="shared" si="134"/>
        <v>97000</v>
      </c>
      <c r="J176" s="260">
        <f t="shared" ref="J176" si="135">SUM(J177:J178)</f>
        <v>62000</v>
      </c>
      <c r="K176" s="260">
        <f t="shared" ref="K176" si="136">SUM(K177:K178)</f>
        <v>51037.5</v>
      </c>
      <c r="L176" s="264">
        <f>IF(K176&gt;0,K176/H176*100,0)</f>
        <v>102.61372204071375</v>
      </c>
      <c r="M176" s="264">
        <f>IF(K176&gt;0,K176/J176*100,0)</f>
        <v>82.318548387096783</v>
      </c>
    </row>
    <row r="177" spans="1:13" s="18" customFormat="1">
      <c r="A177" s="5">
        <v>3522</v>
      </c>
      <c r="B177" s="166" t="s">
        <v>43</v>
      </c>
      <c r="C177" s="166"/>
      <c r="D177" s="166"/>
      <c r="E177" s="168"/>
      <c r="F177" s="2" t="s">
        <v>176</v>
      </c>
      <c r="G177" s="6"/>
      <c r="H177" s="112">
        <f>SUM(H477+H478)</f>
        <v>7987.5</v>
      </c>
      <c r="I177" s="112">
        <f>SUM(I477+I478)</f>
        <v>19000</v>
      </c>
      <c r="J177" s="112">
        <f>SUM(J477+J478)</f>
        <v>10000</v>
      </c>
      <c r="K177" s="112">
        <f>SUM(K477+K478)</f>
        <v>9937.5</v>
      </c>
      <c r="L177" s="113">
        <f t="shared" ref="L177:L178" si="137">IF(K177&gt;0,K177/H177*100,0)</f>
        <v>124.4131455399061</v>
      </c>
      <c r="M177" s="113">
        <f t="shared" ref="M177:M178" si="138">IF(K177&gt;0,K177/J177*100,0)</f>
        <v>99.375</v>
      </c>
    </row>
    <row r="178" spans="1:13" s="10" customFormat="1">
      <c r="A178" s="5">
        <v>3523</v>
      </c>
      <c r="B178" s="166" t="s">
        <v>43</v>
      </c>
      <c r="C178" s="166"/>
      <c r="D178" s="166"/>
      <c r="E178" s="168"/>
      <c r="F178" s="2" t="s">
        <v>177</v>
      </c>
      <c r="G178" s="6"/>
      <c r="H178" s="112">
        <f>SUM(H470+H471+H472+H473+H474+H475+H476+H479+H480+H481)</f>
        <v>41750</v>
      </c>
      <c r="I178" s="112">
        <f>SUM(I470+I471+I472+I473+I474+I475+I476+I479+I480+I481)</f>
        <v>78000</v>
      </c>
      <c r="J178" s="112">
        <f>SUM(J470+J471+J472+J473+J474+J475+J476+J479+J480+J481)</f>
        <v>52000</v>
      </c>
      <c r="K178" s="112">
        <f>SUM(K470+K471+K472+K473+K474+K475+K476+K479+K480+K481)</f>
        <v>41100</v>
      </c>
      <c r="L178" s="113">
        <f t="shared" si="137"/>
        <v>98.443113772455092</v>
      </c>
      <c r="M178" s="113">
        <f t="shared" si="138"/>
        <v>79.038461538461533</v>
      </c>
    </row>
    <row r="179" spans="1:13" s="10" customFormat="1">
      <c r="A179" s="98">
        <v>36</v>
      </c>
      <c r="B179" s="99" t="s">
        <v>43</v>
      </c>
      <c r="C179" s="99"/>
      <c r="D179" s="99"/>
      <c r="E179" s="82"/>
      <c r="F179" s="86" t="s">
        <v>178</v>
      </c>
      <c r="G179" s="173"/>
      <c r="H179" s="474">
        <f t="shared" ref="H179:J179" si="139">SUM(H180+H183)</f>
        <v>829451.25</v>
      </c>
      <c r="I179" s="474">
        <f t="shared" si="139"/>
        <v>774400</v>
      </c>
      <c r="J179" s="474">
        <f t="shared" si="139"/>
        <v>849000</v>
      </c>
      <c r="K179" s="474">
        <f t="shared" ref="K179" si="140">SUM(K180+K183)</f>
        <v>831486.1</v>
      </c>
      <c r="L179" s="246">
        <f>IF(K179&gt;0,K179/H179*100,0)</f>
        <v>100.24532484579413</v>
      </c>
      <c r="M179" s="246">
        <f>IF(K179&gt;0,K179/J179*100,0)</f>
        <v>97.937114252061235</v>
      </c>
    </row>
    <row r="180" spans="1:13" s="12" customFormat="1">
      <c r="A180" s="263">
        <v>363</v>
      </c>
      <c r="B180" s="257" t="s">
        <v>43</v>
      </c>
      <c r="C180" s="257"/>
      <c r="D180" s="257"/>
      <c r="E180" s="133"/>
      <c r="F180" s="14" t="s">
        <v>179</v>
      </c>
      <c r="G180" s="259"/>
      <c r="H180" s="260">
        <f t="shared" ref="H180:I180" si="141">SUM(H181:H182)</f>
        <v>244288.22999999998</v>
      </c>
      <c r="I180" s="260">
        <f t="shared" si="141"/>
        <v>67400</v>
      </c>
      <c r="J180" s="260">
        <f t="shared" ref="J180" si="142">SUM(J181:J182)</f>
        <v>67500</v>
      </c>
      <c r="K180" s="260">
        <f t="shared" ref="K180" si="143">SUM(K181:K182)</f>
        <v>66239.16</v>
      </c>
      <c r="L180" s="264">
        <f>IF(K180&gt;0,K180/H180*100,0)</f>
        <v>27.11516637539189</v>
      </c>
      <c r="M180" s="264">
        <f>IF(K180&gt;0,K180/J180*100,0)</f>
        <v>98.132088888888887</v>
      </c>
    </row>
    <row r="181" spans="1:13" s="17" customFormat="1">
      <c r="A181" s="5">
        <v>3631</v>
      </c>
      <c r="B181" s="166" t="s">
        <v>43</v>
      </c>
      <c r="C181" s="166"/>
      <c r="D181" s="166"/>
      <c r="E181" s="168"/>
      <c r="F181" s="2" t="s">
        <v>180</v>
      </c>
      <c r="G181" s="6"/>
      <c r="H181" s="112">
        <f>SUM(H370+H391+H485+H500+H591+H593+H571+H572)</f>
        <v>244288.22999999998</v>
      </c>
      <c r="I181" s="112">
        <f>SUM(I370+I391+I485+I500+I591+I593+I571+I572)</f>
        <v>67400</v>
      </c>
      <c r="J181" s="112">
        <f>SUM(J370+J391+J485+J500+J591+J593+J571+J572)</f>
        <v>67500</v>
      </c>
      <c r="K181" s="112">
        <f>SUM(K370+K391+K485+K500+K591+K593+K571+K572)</f>
        <v>66239.16</v>
      </c>
      <c r="L181" s="113">
        <f t="shared" ref="L181:L182" si="144">IF(K181&gt;0,K181/H181*100,0)</f>
        <v>27.11516637539189</v>
      </c>
      <c r="M181" s="113">
        <f t="shared" ref="M181:M182" si="145">IF(K181&gt;0,K181/J181*100,0)</f>
        <v>98.132088888888887</v>
      </c>
    </row>
    <row r="182" spans="1:13" s="8" customFormat="1">
      <c r="A182" s="5">
        <v>3632</v>
      </c>
      <c r="B182" s="166" t="s">
        <v>43</v>
      </c>
      <c r="C182" s="166"/>
      <c r="D182" s="166"/>
      <c r="E182" s="281"/>
      <c r="F182" s="7" t="s">
        <v>181</v>
      </c>
      <c r="G182" s="7"/>
      <c r="H182" s="112">
        <v>0</v>
      </c>
      <c r="I182" s="112">
        <v>0</v>
      </c>
      <c r="J182" s="112">
        <v>0</v>
      </c>
      <c r="K182" s="112">
        <v>0</v>
      </c>
      <c r="L182" s="113">
        <f t="shared" si="144"/>
        <v>0</v>
      </c>
      <c r="M182" s="113">
        <f t="shared" si="145"/>
        <v>0</v>
      </c>
    </row>
    <row r="183" spans="1:13" s="262" customFormat="1">
      <c r="A183" s="263">
        <v>366</v>
      </c>
      <c r="B183" s="257" t="s">
        <v>43</v>
      </c>
      <c r="C183" s="257"/>
      <c r="D183" s="257"/>
      <c r="E183" s="261"/>
      <c r="F183" s="14" t="s">
        <v>182</v>
      </c>
      <c r="G183" s="259"/>
      <c r="H183" s="260">
        <f t="shared" ref="H183:K183" si="146">SUM(H184)</f>
        <v>585163.02</v>
      </c>
      <c r="I183" s="260">
        <f t="shared" si="146"/>
        <v>707000</v>
      </c>
      <c r="J183" s="260">
        <f t="shared" si="146"/>
        <v>781500</v>
      </c>
      <c r="K183" s="260">
        <f t="shared" si="146"/>
        <v>765246.94</v>
      </c>
      <c r="L183" s="264">
        <f>IF(K183&gt;0,K183/H183*100,0)</f>
        <v>130.77500010168106</v>
      </c>
      <c r="M183" s="264">
        <f>IF(K183&gt;0,K183/J183*100,0)</f>
        <v>97.920273832373638</v>
      </c>
    </row>
    <row r="184" spans="1:13" s="8" customFormat="1">
      <c r="A184" s="5">
        <v>3661</v>
      </c>
      <c r="B184" s="166" t="s">
        <v>43</v>
      </c>
      <c r="C184" s="166"/>
      <c r="D184" s="166"/>
      <c r="E184" s="168"/>
      <c r="F184" s="265" t="s">
        <v>183</v>
      </c>
      <c r="G184" s="6"/>
      <c r="H184" s="112">
        <f>SUM(H504+H523+H525+H527+H529+H531+H533+H535+H543+H537+H539)</f>
        <v>585163.02</v>
      </c>
      <c r="I184" s="112">
        <f>SUM(I504+I523+I525+I527+I529+I531+I533+I535+I543+I537+I539)</f>
        <v>707000</v>
      </c>
      <c r="J184" s="112">
        <f>SUM(J504+J523+J525+J527+J529+J531+J533+J535+J543+J537+J539)</f>
        <v>781500</v>
      </c>
      <c r="K184" s="112">
        <f>SUM(K504+K523+K525+K527+K529+K531+K533+K535+K543+K537+K539)</f>
        <v>765246.94</v>
      </c>
      <c r="L184" s="113">
        <f>IF(K184&gt;0,K184/H184*100,0)</f>
        <v>130.77500010168106</v>
      </c>
      <c r="M184" s="113">
        <f>IF(K184&gt;0,K184/J184*100,0)</f>
        <v>97.920273832373638</v>
      </c>
    </row>
    <row r="185" spans="1:13" s="12" customFormat="1">
      <c r="A185" s="98">
        <v>37</v>
      </c>
      <c r="B185" s="99" t="s">
        <v>184</v>
      </c>
      <c r="C185" s="99"/>
      <c r="D185" s="99"/>
      <c r="E185" s="82"/>
      <c r="F185" s="86" t="s">
        <v>185</v>
      </c>
      <c r="G185" s="173"/>
      <c r="H185" s="474">
        <f t="shared" ref="H185:K185" si="147">SUM(H186)</f>
        <v>259045.03</v>
      </c>
      <c r="I185" s="474">
        <f t="shared" si="147"/>
        <v>358000</v>
      </c>
      <c r="J185" s="474">
        <f t="shared" si="147"/>
        <v>432000</v>
      </c>
      <c r="K185" s="474">
        <f t="shared" si="147"/>
        <v>394530.17</v>
      </c>
      <c r="L185" s="246">
        <f>IF(K185&gt;0,K185/H185*100,0)</f>
        <v>152.30177162634618</v>
      </c>
      <c r="M185" s="246">
        <f>IF(K185&gt;0,K185/J185*100,0)</f>
        <v>91.326428240740739</v>
      </c>
    </row>
    <row r="186" spans="1:13" s="12" customFormat="1">
      <c r="A186" s="263">
        <v>372</v>
      </c>
      <c r="B186" s="257" t="s">
        <v>184</v>
      </c>
      <c r="C186" s="257"/>
      <c r="D186" s="257"/>
      <c r="E186" s="133"/>
      <c r="F186" s="14" t="s">
        <v>186</v>
      </c>
      <c r="G186" s="259"/>
      <c r="H186" s="264">
        <f t="shared" ref="H186:I186" si="148">SUM(H187:H190)</f>
        <v>259045.03</v>
      </c>
      <c r="I186" s="264">
        <f t="shared" si="148"/>
        <v>358000</v>
      </c>
      <c r="J186" s="264">
        <f t="shared" ref="J186" si="149">SUM(J187:J190)</f>
        <v>432000</v>
      </c>
      <c r="K186" s="264">
        <f t="shared" ref="K186" si="150">SUM(K187:K190)</f>
        <v>394530.17</v>
      </c>
      <c r="L186" s="264">
        <f>IF(K186&gt;0,K186/H186*100,0)</f>
        <v>152.30177162634618</v>
      </c>
      <c r="M186" s="264">
        <f>IF(K186&gt;0,K186/J186*100,0)</f>
        <v>91.326428240740739</v>
      </c>
    </row>
    <row r="187" spans="1:13" s="10" customFormat="1">
      <c r="A187" s="5">
        <v>3721</v>
      </c>
      <c r="B187" s="166" t="s">
        <v>43</v>
      </c>
      <c r="C187" s="166"/>
      <c r="D187" s="166"/>
      <c r="E187" s="168"/>
      <c r="F187" s="2" t="s">
        <v>187</v>
      </c>
      <c r="G187" s="6"/>
      <c r="H187" s="113">
        <f>SUM(H554+H555+H557+H561)</f>
        <v>69300</v>
      </c>
      <c r="I187" s="113">
        <f>SUM(I554+I555+I557+I561)</f>
        <v>126000</v>
      </c>
      <c r="J187" s="113">
        <f>SUM(J554+J555+J557+J561)</f>
        <v>113000</v>
      </c>
      <c r="K187" s="113">
        <f>SUM(K554+K555+K557+K561)</f>
        <v>99000</v>
      </c>
      <c r="L187" s="113">
        <f t="shared" ref="L187:L190" si="151">IF(K187&gt;0,K187/H187*100,0)</f>
        <v>142.85714285714286</v>
      </c>
      <c r="M187" s="113">
        <f t="shared" ref="M187:M190" si="152">IF(K187&gt;0,K187/J187*100,0)</f>
        <v>87.610619469026545</v>
      </c>
    </row>
    <row r="188" spans="1:13" s="10" customFormat="1">
      <c r="A188" s="5">
        <v>3721</v>
      </c>
      <c r="B188" s="166"/>
      <c r="C188" s="166"/>
      <c r="D188" s="415" t="s">
        <v>61</v>
      </c>
      <c r="E188" s="168"/>
      <c r="F188" s="2" t="s">
        <v>188</v>
      </c>
      <c r="G188" s="6"/>
      <c r="H188" s="195">
        <v>0</v>
      </c>
      <c r="I188" s="195">
        <v>0</v>
      </c>
      <c r="J188" s="195">
        <v>0</v>
      </c>
      <c r="K188" s="195">
        <v>0</v>
      </c>
      <c r="L188" s="113">
        <f t="shared" si="151"/>
        <v>0</v>
      </c>
      <c r="M188" s="113">
        <f t="shared" si="152"/>
        <v>0</v>
      </c>
    </row>
    <row r="189" spans="1:13" s="8" customFormat="1">
      <c r="A189" s="5">
        <v>3722</v>
      </c>
      <c r="B189" s="166" t="s">
        <v>43</v>
      </c>
      <c r="C189" s="166"/>
      <c r="D189" s="166"/>
      <c r="E189" s="168"/>
      <c r="F189" s="2" t="s">
        <v>189</v>
      </c>
      <c r="G189" s="6"/>
      <c r="H189" s="113">
        <f t="shared" ref="H189:J189" si="153">SUM(H556+H558+H559+H562)</f>
        <v>169745.03</v>
      </c>
      <c r="I189" s="113">
        <f t="shared" si="153"/>
        <v>210000</v>
      </c>
      <c r="J189" s="113">
        <f t="shared" si="153"/>
        <v>297000</v>
      </c>
      <c r="K189" s="113">
        <f t="shared" ref="K189" si="154">SUM(K556+K558+K559+K562)</f>
        <v>272491.13</v>
      </c>
      <c r="L189" s="113">
        <f t="shared" si="151"/>
        <v>160.52966617049111</v>
      </c>
      <c r="M189" s="113">
        <f t="shared" si="152"/>
        <v>91.747855218855221</v>
      </c>
    </row>
    <row r="190" spans="1:13" s="8" customFormat="1">
      <c r="A190" s="5">
        <v>3722</v>
      </c>
      <c r="B190" s="166"/>
      <c r="C190" s="166"/>
      <c r="D190" s="415" t="s">
        <v>61</v>
      </c>
      <c r="E190" s="168"/>
      <c r="F190" s="2" t="s">
        <v>190</v>
      </c>
      <c r="G190" s="6"/>
      <c r="H190" s="469">
        <f>SUM(H560)</f>
        <v>20000</v>
      </c>
      <c r="I190" s="469">
        <f>SUM(I560)</f>
        <v>22000</v>
      </c>
      <c r="J190" s="469">
        <f>SUM(J560)</f>
        <v>22000</v>
      </c>
      <c r="K190" s="469">
        <f>SUM(K560)</f>
        <v>23039.040000000001</v>
      </c>
      <c r="L190" s="113">
        <f t="shared" si="151"/>
        <v>115.19520000000001</v>
      </c>
      <c r="M190" s="113">
        <f t="shared" si="152"/>
        <v>104.72290909090908</v>
      </c>
    </row>
    <row r="191" spans="1:13" s="10" customFormat="1">
      <c r="A191" s="98">
        <v>38</v>
      </c>
      <c r="B191" s="99" t="s">
        <v>43</v>
      </c>
      <c r="C191" s="99"/>
      <c r="D191" s="99"/>
      <c r="E191" s="82"/>
      <c r="F191" s="86" t="s">
        <v>191</v>
      </c>
      <c r="G191" s="173"/>
      <c r="H191" s="110">
        <f t="shared" ref="H191:J191" si="155">SUM(H192+H195+H198)</f>
        <v>229170.7</v>
      </c>
      <c r="I191" s="110">
        <f t="shared" si="155"/>
        <v>265756</v>
      </c>
      <c r="J191" s="110">
        <f t="shared" si="155"/>
        <v>273860</v>
      </c>
      <c r="K191" s="110">
        <f t="shared" ref="K191" si="156">SUM(K192+K195+K198)</f>
        <v>226856</v>
      </c>
      <c r="L191" s="246">
        <f>IF(K191&gt;0,K191/H191*100,0)</f>
        <v>98.989966867492214</v>
      </c>
      <c r="M191" s="246">
        <f>IF(K191&gt;0,K191/J191*100,0)</f>
        <v>82.836485795662014</v>
      </c>
    </row>
    <row r="192" spans="1:13" s="12" customFormat="1">
      <c r="A192" s="263">
        <v>381</v>
      </c>
      <c r="B192" s="257" t="s">
        <v>43</v>
      </c>
      <c r="C192" s="257"/>
      <c r="D192" s="257"/>
      <c r="E192" s="133"/>
      <c r="F192" s="14" t="s">
        <v>192</v>
      </c>
      <c r="G192" s="259"/>
      <c r="H192" s="264">
        <f t="shared" ref="H192:I192" si="157">SUM(H193:H194)</f>
        <v>229170.7</v>
      </c>
      <c r="I192" s="264">
        <f t="shared" si="157"/>
        <v>265756</v>
      </c>
      <c r="J192" s="264">
        <f t="shared" ref="J192" si="158">SUM(J193:J194)</f>
        <v>273860</v>
      </c>
      <c r="K192" s="264">
        <f t="shared" ref="K192" si="159">SUM(K193:K194)</f>
        <v>221856</v>
      </c>
      <c r="L192" s="264">
        <f>IF(K192&gt;0,K192/H192*100,0)</f>
        <v>96.80818708499821</v>
      </c>
      <c r="M192" s="264">
        <f>IF(K192&gt;0,K192/J192*100,0)</f>
        <v>81.010735412254448</v>
      </c>
    </row>
    <row r="193" spans="1:13" s="10" customFormat="1">
      <c r="A193" s="5">
        <v>3811</v>
      </c>
      <c r="B193" s="166" t="s">
        <v>43</v>
      </c>
      <c r="C193" s="166"/>
      <c r="D193" s="166"/>
      <c r="E193" s="168"/>
      <c r="F193" s="2" t="s">
        <v>193</v>
      </c>
      <c r="G193" s="6"/>
      <c r="H193" s="113">
        <f>SUM(H407+H542+H544+H551+H565+H566+H567+H568+H569+H570+H575+H577+H583+H584+H587+H589)</f>
        <v>229170.7</v>
      </c>
      <c r="I193" s="113">
        <f>SUM(I407+I542+I544+I551+I565+I566+I567+I568+I569+I570+I575+I577+I583+I584+I587+I589)</f>
        <v>265756</v>
      </c>
      <c r="J193" s="113">
        <f>SUM(J407+J542+J544+J551+J565+J566+J567+J568+J569+J570+J575+J577+J583+J584+J587+J589)</f>
        <v>273860</v>
      </c>
      <c r="K193" s="113">
        <f>SUM(K407+K542+K544+K551+K565+K566+K567+K568+K569+K570+K575+K577+K583+K584+K587+K589)</f>
        <v>221856</v>
      </c>
      <c r="L193" s="113">
        <f t="shared" ref="L193:L194" si="160">IF(K193&gt;0,K193/H193*100,0)</f>
        <v>96.80818708499821</v>
      </c>
      <c r="M193" s="113">
        <f t="shared" ref="M193:M194" si="161">IF(K193&gt;0,K193/J193*100,0)</f>
        <v>81.010735412254448</v>
      </c>
    </row>
    <row r="194" spans="1:13" s="10" customFormat="1">
      <c r="A194" s="5">
        <v>3812</v>
      </c>
      <c r="B194" s="166" t="s">
        <v>43</v>
      </c>
      <c r="C194" s="166"/>
      <c r="D194" s="166"/>
      <c r="E194" s="168"/>
      <c r="F194" s="2" t="s">
        <v>194</v>
      </c>
      <c r="G194" s="6"/>
      <c r="H194" s="113">
        <v>0</v>
      </c>
      <c r="I194" s="113">
        <v>0</v>
      </c>
      <c r="J194" s="113">
        <v>0</v>
      </c>
      <c r="K194" s="113">
        <v>0</v>
      </c>
      <c r="L194" s="113">
        <f t="shared" si="160"/>
        <v>0</v>
      </c>
      <c r="M194" s="113">
        <f t="shared" si="161"/>
        <v>0</v>
      </c>
    </row>
    <row r="195" spans="1:13" s="12" customFormat="1">
      <c r="A195" s="263">
        <v>382</v>
      </c>
      <c r="B195" s="257" t="s">
        <v>43</v>
      </c>
      <c r="C195" s="257"/>
      <c r="D195" s="257"/>
      <c r="E195" s="133"/>
      <c r="F195" s="14" t="s">
        <v>195</v>
      </c>
      <c r="G195" s="259"/>
      <c r="H195" s="264">
        <f t="shared" ref="H195:I195" si="162">SUM(H196:H197)</f>
        <v>0</v>
      </c>
      <c r="I195" s="264">
        <f t="shared" si="162"/>
        <v>0</v>
      </c>
      <c r="J195" s="264">
        <f t="shared" ref="J195" si="163">SUM(J196:J197)</f>
        <v>0</v>
      </c>
      <c r="K195" s="264">
        <f t="shared" ref="K195" si="164">SUM(K196:K197)</f>
        <v>5000</v>
      </c>
      <c r="L195" s="264">
        <v>0</v>
      </c>
      <c r="M195" s="264">
        <v>0</v>
      </c>
    </row>
    <row r="196" spans="1:13" s="17" customFormat="1">
      <c r="A196" s="5">
        <v>3821</v>
      </c>
      <c r="B196" s="166" t="s">
        <v>43</v>
      </c>
      <c r="C196" s="166"/>
      <c r="D196" s="166"/>
      <c r="E196" s="168"/>
      <c r="F196" s="2" t="s">
        <v>196</v>
      </c>
      <c r="G196" s="6"/>
      <c r="H196" s="112">
        <v>0</v>
      </c>
      <c r="I196" s="112">
        <v>0</v>
      </c>
      <c r="J196" s="112">
        <v>0</v>
      </c>
      <c r="K196" s="112">
        <v>0</v>
      </c>
      <c r="L196" s="113">
        <f t="shared" ref="L196" si="165">IF(K196&gt;0,K196/H196*100,0)</f>
        <v>0</v>
      </c>
      <c r="M196" s="113">
        <f t="shared" ref="M196" si="166">IF(K196&gt;0,K196/J196*100,0)</f>
        <v>0</v>
      </c>
    </row>
    <row r="197" spans="1:13" s="17" customFormat="1">
      <c r="A197" s="5">
        <v>3822</v>
      </c>
      <c r="B197" s="166" t="s">
        <v>43</v>
      </c>
      <c r="C197" s="166"/>
      <c r="D197" s="166"/>
      <c r="E197" s="168"/>
      <c r="F197" s="2" t="s">
        <v>197</v>
      </c>
      <c r="G197" s="6"/>
      <c r="H197" s="112">
        <f>SUM(H484)</f>
        <v>0</v>
      </c>
      <c r="I197" s="112">
        <f>SUM(I484)</f>
        <v>0</v>
      </c>
      <c r="J197" s="112">
        <f>SUM(J484)</f>
        <v>0</v>
      </c>
      <c r="K197" s="112">
        <f>SUM(K484)</f>
        <v>5000</v>
      </c>
      <c r="L197" s="113">
        <v>0</v>
      </c>
      <c r="M197" s="113">
        <v>0</v>
      </c>
    </row>
    <row r="198" spans="1:13" s="272" customFormat="1">
      <c r="A198" s="263">
        <v>386</v>
      </c>
      <c r="B198" s="257" t="s">
        <v>43</v>
      </c>
      <c r="C198" s="257"/>
      <c r="D198" s="257"/>
      <c r="E198" s="133"/>
      <c r="F198" s="14" t="s">
        <v>198</v>
      </c>
      <c r="G198" s="259"/>
      <c r="H198" s="260">
        <f t="shared" ref="H198:K198" si="167">SUM(H199)</f>
        <v>0</v>
      </c>
      <c r="I198" s="260">
        <f t="shared" si="167"/>
        <v>0</v>
      </c>
      <c r="J198" s="260">
        <f t="shared" si="167"/>
        <v>0</v>
      </c>
      <c r="K198" s="260">
        <f t="shared" si="167"/>
        <v>0</v>
      </c>
      <c r="L198" s="264">
        <f>IF(K198&gt;0,K198/H198*100,0)</f>
        <v>0</v>
      </c>
      <c r="M198" s="264">
        <f>IF(K198&gt;0,K198/J198*100,0)</f>
        <v>0</v>
      </c>
    </row>
    <row r="199" spans="1:13" s="17" customFormat="1">
      <c r="A199" s="94">
        <v>3861</v>
      </c>
      <c r="B199" s="166" t="s">
        <v>43</v>
      </c>
      <c r="C199" s="166"/>
      <c r="D199" s="166"/>
      <c r="E199" s="168"/>
      <c r="F199" s="114" t="s">
        <v>199</v>
      </c>
      <c r="G199" s="183"/>
      <c r="H199" s="479">
        <v>0</v>
      </c>
      <c r="I199" s="479">
        <v>0</v>
      </c>
      <c r="J199" s="479">
        <v>0</v>
      </c>
      <c r="K199" s="479">
        <v>0</v>
      </c>
      <c r="L199" s="211">
        <f>IF(K199&gt;0,K199/H199*100,0)</f>
        <v>0</v>
      </c>
      <c r="M199" s="211">
        <f>IF(K199&gt;0,K199/J199*100,0)</f>
        <v>0</v>
      </c>
    </row>
    <row r="200" spans="1:13" s="17" customFormat="1">
      <c r="A200" s="5"/>
      <c r="B200" s="26"/>
      <c r="C200" s="26"/>
      <c r="D200" s="26"/>
      <c r="E200" s="20"/>
      <c r="F200" s="2"/>
      <c r="G200" s="6"/>
      <c r="H200" s="323"/>
      <c r="I200" s="323"/>
      <c r="J200" s="323"/>
      <c r="K200" s="323"/>
      <c r="L200" s="323"/>
      <c r="M200" s="323"/>
    </row>
    <row r="201" spans="1:13" s="17" customFormat="1">
      <c r="A201" s="34">
        <v>7</v>
      </c>
      <c r="B201" s="137"/>
      <c r="C201" s="137"/>
      <c r="D201" s="137"/>
      <c r="E201" s="59"/>
      <c r="F201" s="34" t="s">
        <v>23</v>
      </c>
      <c r="G201" s="174"/>
      <c r="H201" s="371">
        <f t="shared" ref="H201:J201" si="168">SUM(H202+H207)</f>
        <v>48600</v>
      </c>
      <c r="I201" s="371">
        <f t="shared" si="168"/>
        <v>205000</v>
      </c>
      <c r="J201" s="371">
        <f t="shared" si="168"/>
        <v>53000</v>
      </c>
      <c r="K201" s="371">
        <f t="shared" ref="K201" si="169">SUM(K202+K207)</f>
        <v>54300</v>
      </c>
      <c r="L201" s="382">
        <f t="shared" ref="L201:L208" si="170">IF(K201&gt;0,K201/H201*100,0)</f>
        <v>111.72839506172841</v>
      </c>
      <c r="M201" s="382">
        <f t="shared" ref="M201:M208" si="171">IF(K201&gt;0,K201/J201*100,0)</f>
        <v>102.45283018867926</v>
      </c>
    </row>
    <row r="202" spans="1:13" s="17" customFormat="1">
      <c r="A202" s="98">
        <v>71</v>
      </c>
      <c r="B202" s="99"/>
      <c r="C202" s="99"/>
      <c r="D202" s="99"/>
      <c r="E202" s="100"/>
      <c r="F202" s="86" t="s">
        <v>200</v>
      </c>
      <c r="G202" s="173"/>
      <c r="H202" s="474">
        <f t="shared" ref="H202:J202" si="172">SUM(H203+H205)</f>
        <v>48600</v>
      </c>
      <c r="I202" s="474">
        <f t="shared" si="172"/>
        <v>50000</v>
      </c>
      <c r="J202" s="406">
        <f t="shared" si="172"/>
        <v>53000</v>
      </c>
      <c r="K202" s="406">
        <f t="shared" ref="K202" si="173">SUM(K203+K205)</f>
        <v>54300</v>
      </c>
      <c r="L202" s="246">
        <f t="shared" si="170"/>
        <v>111.72839506172841</v>
      </c>
      <c r="M202" s="246">
        <f t="shared" si="171"/>
        <v>102.45283018867926</v>
      </c>
    </row>
    <row r="203" spans="1:13" s="391" customFormat="1">
      <c r="A203" s="385">
        <v>711</v>
      </c>
      <c r="B203" s="386"/>
      <c r="C203" s="386"/>
      <c r="D203" s="386"/>
      <c r="E203" s="387"/>
      <c r="F203" s="388" t="s">
        <v>201</v>
      </c>
      <c r="G203" s="389"/>
      <c r="H203" s="489">
        <f t="shared" ref="H203:K203" si="174">SUM(H204)</f>
        <v>0</v>
      </c>
      <c r="I203" s="489">
        <f t="shared" si="174"/>
        <v>5000</v>
      </c>
      <c r="J203" s="407">
        <f t="shared" si="174"/>
        <v>0</v>
      </c>
      <c r="K203" s="407">
        <f t="shared" si="174"/>
        <v>0</v>
      </c>
      <c r="L203" s="264">
        <f t="shared" si="170"/>
        <v>0</v>
      </c>
      <c r="M203" s="264">
        <f t="shared" si="171"/>
        <v>0</v>
      </c>
    </row>
    <row r="204" spans="1:13" s="383" customFormat="1">
      <c r="A204" s="249">
        <v>7111</v>
      </c>
      <c r="B204" s="355"/>
      <c r="C204" s="355"/>
      <c r="D204" s="355"/>
      <c r="E204" s="410" t="s">
        <v>202</v>
      </c>
      <c r="F204" s="293" t="s">
        <v>203</v>
      </c>
      <c r="G204" s="253"/>
      <c r="H204" s="408">
        <v>0</v>
      </c>
      <c r="I204" s="408">
        <v>5000</v>
      </c>
      <c r="J204" s="408">
        <v>0</v>
      </c>
      <c r="K204" s="408">
        <v>0</v>
      </c>
      <c r="L204" s="113">
        <f t="shared" si="170"/>
        <v>0</v>
      </c>
      <c r="M204" s="113">
        <f t="shared" si="171"/>
        <v>0</v>
      </c>
    </row>
    <row r="205" spans="1:13" s="272" customFormat="1">
      <c r="A205" s="263">
        <v>712</v>
      </c>
      <c r="B205" s="257"/>
      <c r="C205" s="257"/>
      <c r="D205" s="257"/>
      <c r="E205" s="266"/>
      <c r="F205" s="14" t="s">
        <v>204</v>
      </c>
      <c r="G205" s="259"/>
      <c r="H205" s="260">
        <f t="shared" ref="H205:K205" si="175">SUM(H206)</f>
        <v>48600</v>
      </c>
      <c r="I205" s="260">
        <f t="shared" si="175"/>
        <v>45000</v>
      </c>
      <c r="J205" s="260">
        <f t="shared" si="175"/>
        <v>53000</v>
      </c>
      <c r="K205" s="260">
        <f t="shared" si="175"/>
        <v>54300</v>
      </c>
      <c r="L205" s="264">
        <f t="shared" si="170"/>
        <v>111.72839506172841</v>
      </c>
      <c r="M205" s="264">
        <f t="shared" si="171"/>
        <v>102.45283018867926</v>
      </c>
    </row>
    <row r="206" spans="1:13" s="17" customFormat="1">
      <c r="A206" s="94">
        <v>7126</v>
      </c>
      <c r="B206" s="166"/>
      <c r="C206" s="166"/>
      <c r="D206" s="166"/>
      <c r="E206" s="409" t="s">
        <v>202</v>
      </c>
      <c r="F206" s="114" t="s">
        <v>205</v>
      </c>
      <c r="G206" s="183"/>
      <c r="H206" s="394">
        <v>48600</v>
      </c>
      <c r="I206" s="394">
        <v>45000</v>
      </c>
      <c r="J206" s="394">
        <v>53000</v>
      </c>
      <c r="K206" s="394">
        <v>54300</v>
      </c>
      <c r="L206" s="211">
        <f t="shared" si="170"/>
        <v>111.72839506172841</v>
      </c>
      <c r="M206" s="211">
        <f t="shared" si="171"/>
        <v>102.45283018867926</v>
      </c>
    </row>
    <row r="207" spans="1:13" s="384" customFormat="1">
      <c r="A207" s="348">
        <v>72</v>
      </c>
      <c r="B207" s="243"/>
      <c r="C207" s="243"/>
      <c r="D207" s="243"/>
      <c r="E207" s="244"/>
      <c r="F207" s="350" t="s">
        <v>206</v>
      </c>
      <c r="G207" s="351"/>
      <c r="H207" s="246">
        <f t="shared" ref="H207:J207" si="176">SUM(H208+H211)</f>
        <v>0</v>
      </c>
      <c r="I207" s="246">
        <f t="shared" si="176"/>
        <v>155000</v>
      </c>
      <c r="J207" s="246">
        <f t="shared" si="176"/>
        <v>0</v>
      </c>
      <c r="K207" s="246">
        <f t="shared" ref="K207" si="177">SUM(K208+K211)</f>
        <v>0</v>
      </c>
      <c r="L207" s="246">
        <f t="shared" si="170"/>
        <v>0</v>
      </c>
      <c r="M207" s="246">
        <f t="shared" si="171"/>
        <v>0</v>
      </c>
    </row>
    <row r="208" spans="1:13" s="393" customFormat="1">
      <c r="A208" s="385">
        <v>721</v>
      </c>
      <c r="B208" s="386"/>
      <c r="C208" s="386"/>
      <c r="D208" s="386"/>
      <c r="E208" s="392"/>
      <c r="F208" s="388" t="s">
        <v>207</v>
      </c>
      <c r="G208" s="389"/>
      <c r="H208" s="390">
        <f t="shared" ref="H208:I208" si="178">SUM(H209:H210)</f>
        <v>0</v>
      </c>
      <c r="I208" s="390">
        <f t="shared" si="178"/>
        <v>150000</v>
      </c>
      <c r="J208" s="390">
        <f t="shared" ref="J208" si="179">SUM(J209:J210)</f>
        <v>0</v>
      </c>
      <c r="K208" s="390">
        <f t="shared" ref="K208" si="180">SUM(K209:K210)</f>
        <v>0</v>
      </c>
      <c r="L208" s="264">
        <f t="shared" si="170"/>
        <v>0</v>
      </c>
      <c r="M208" s="264">
        <f t="shared" si="171"/>
        <v>0</v>
      </c>
    </row>
    <row r="209" spans="1:25" s="383" customFormat="1">
      <c r="A209" s="249">
        <v>7211</v>
      </c>
      <c r="B209" s="355"/>
      <c r="C209" s="355"/>
      <c r="D209" s="355"/>
      <c r="E209" s="409" t="s">
        <v>202</v>
      </c>
      <c r="F209" s="293" t="s">
        <v>208</v>
      </c>
      <c r="G209" s="253"/>
      <c r="H209" s="401">
        <v>0</v>
      </c>
      <c r="I209" s="401">
        <v>130000</v>
      </c>
      <c r="J209" s="401">
        <v>0</v>
      </c>
      <c r="K209" s="401">
        <v>0</v>
      </c>
      <c r="L209" s="113">
        <f t="shared" ref="L209:L210" si="181">IF(K209&gt;0,K209/H209*100,0)</f>
        <v>0</v>
      </c>
      <c r="M209" s="113">
        <f t="shared" ref="M209:M210" si="182">IF(K209&gt;0,K209/J209*100,0)</f>
        <v>0</v>
      </c>
    </row>
    <row r="210" spans="1:25" s="383" customFormat="1">
      <c r="A210" s="249">
        <v>7212</v>
      </c>
      <c r="B210" s="355"/>
      <c r="C210" s="355"/>
      <c r="D210" s="355"/>
      <c r="E210" s="409" t="s">
        <v>202</v>
      </c>
      <c r="F210" s="293" t="s">
        <v>209</v>
      </c>
      <c r="G210" s="253"/>
      <c r="H210" s="401">
        <v>0</v>
      </c>
      <c r="I210" s="401">
        <v>20000</v>
      </c>
      <c r="J210" s="401">
        <v>0</v>
      </c>
      <c r="K210" s="401">
        <v>0</v>
      </c>
      <c r="L210" s="113">
        <f t="shared" si="181"/>
        <v>0</v>
      </c>
      <c r="M210" s="113">
        <f t="shared" si="182"/>
        <v>0</v>
      </c>
    </row>
    <row r="211" spans="1:25" s="393" customFormat="1">
      <c r="A211" s="385">
        <v>722</v>
      </c>
      <c r="B211" s="386"/>
      <c r="C211" s="386"/>
      <c r="D211" s="386"/>
      <c r="E211" s="392"/>
      <c r="F211" s="388" t="s">
        <v>210</v>
      </c>
      <c r="G211" s="389"/>
      <c r="H211" s="390">
        <f t="shared" ref="H211:K211" si="183">SUM(H212)</f>
        <v>0</v>
      </c>
      <c r="I211" s="390">
        <f t="shared" si="183"/>
        <v>5000</v>
      </c>
      <c r="J211" s="390">
        <f t="shared" si="183"/>
        <v>0</v>
      </c>
      <c r="K211" s="390">
        <f t="shared" si="183"/>
        <v>0</v>
      </c>
      <c r="L211" s="264">
        <f>IF(K211&gt;0,K211/H211*100,0)</f>
        <v>0</v>
      </c>
      <c r="M211" s="264">
        <f>IF(K211&gt;0,K211/J211*100,0)</f>
        <v>0</v>
      </c>
    </row>
    <row r="212" spans="1:25" s="383" customFormat="1">
      <c r="A212" s="403">
        <v>7227</v>
      </c>
      <c r="B212" s="355"/>
      <c r="C212" s="355"/>
      <c r="D212" s="355"/>
      <c r="E212" s="409" t="s">
        <v>202</v>
      </c>
      <c r="F212" s="404" t="s">
        <v>211</v>
      </c>
      <c r="G212" s="405"/>
      <c r="H212" s="394">
        <v>0</v>
      </c>
      <c r="I212" s="394">
        <v>5000</v>
      </c>
      <c r="J212" s="394">
        <v>0</v>
      </c>
      <c r="K212" s="394">
        <v>0</v>
      </c>
      <c r="L212" s="211">
        <f>IF(K212&gt;0,K212/H212*100,0)</f>
        <v>0</v>
      </c>
      <c r="M212" s="211">
        <f>IF(K212&gt;0,K212/J212*100,0)</f>
        <v>0</v>
      </c>
    </row>
    <row r="213" spans="1:25" s="17" customFormat="1">
      <c r="A213" s="5"/>
      <c r="B213" s="26"/>
      <c r="C213" s="26"/>
      <c r="D213" s="26"/>
      <c r="E213" s="20"/>
      <c r="F213" s="2"/>
      <c r="G213" s="6"/>
      <c r="H213" s="7"/>
      <c r="I213" s="7"/>
      <c r="J213" s="7"/>
      <c r="K213" s="7"/>
      <c r="L213" s="7"/>
      <c r="M213" s="7"/>
    </row>
    <row r="214" spans="1:25" s="19" customFormat="1">
      <c r="A214" s="34">
        <v>4</v>
      </c>
      <c r="B214" s="137"/>
      <c r="C214" s="137"/>
      <c r="D214" s="137"/>
      <c r="E214" s="59"/>
      <c r="F214" s="34" t="s">
        <v>25</v>
      </c>
      <c r="G214" s="174"/>
      <c r="H214" s="361">
        <f t="shared" ref="H214:J214" si="184">SUM(H215+H218+H244)</f>
        <v>792080.61</v>
      </c>
      <c r="I214" s="361">
        <f t="shared" si="184"/>
        <v>1737000</v>
      </c>
      <c r="J214" s="111">
        <f t="shared" si="184"/>
        <v>1051700</v>
      </c>
      <c r="K214" s="111">
        <f t="shared" ref="K214" si="185">SUM(K215+K218+K244)</f>
        <v>654667.93999999994</v>
      </c>
      <c r="L214" s="382">
        <f>IF(K214&gt;0,K214/H214*100,0)</f>
        <v>82.651681121192951</v>
      </c>
      <c r="M214" s="382">
        <f t="shared" ref="M214:M219" si="186">IF(K214&gt;0,K214/J214*100,0)</f>
        <v>62.248544261671576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10" customFormat="1">
      <c r="A215" s="98">
        <v>41</v>
      </c>
      <c r="B215" s="99" t="s">
        <v>43</v>
      </c>
      <c r="C215" s="99"/>
      <c r="D215" s="99"/>
      <c r="E215" s="100"/>
      <c r="F215" s="86" t="s">
        <v>212</v>
      </c>
      <c r="G215" s="173"/>
      <c r="H215" s="490">
        <f t="shared" ref="H215:K216" si="187">SUM(H216)</f>
        <v>0</v>
      </c>
      <c r="I215" s="490">
        <f t="shared" si="187"/>
        <v>0</v>
      </c>
      <c r="J215" s="307">
        <f t="shared" si="187"/>
        <v>3200</v>
      </c>
      <c r="K215" s="307">
        <f t="shared" si="187"/>
        <v>3200</v>
      </c>
      <c r="L215" s="246">
        <v>0</v>
      </c>
      <c r="M215" s="246">
        <f t="shared" si="186"/>
        <v>100</v>
      </c>
    </row>
    <row r="216" spans="1:25" s="262" customFormat="1">
      <c r="A216" s="263">
        <v>411</v>
      </c>
      <c r="B216" s="257" t="s">
        <v>43</v>
      </c>
      <c r="C216" s="257"/>
      <c r="D216" s="257"/>
      <c r="E216" s="266"/>
      <c r="F216" s="14" t="s">
        <v>213</v>
      </c>
      <c r="G216" s="259"/>
      <c r="H216" s="260">
        <f t="shared" si="187"/>
        <v>0</v>
      </c>
      <c r="I216" s="260">
        <f t="shared" si="187"/>
        <v>0</v>
      </c>
      <c r="J216" s="260">
        <f t="shared" si="187"/>
        <v>3200</v>
      </c>
      <c r="K216" s="260">
        <f t="shared" si="187"/>
        <v>3200</v>
      </c>
      <c r="L216" s="264">
        <v>0</v>
      </c>
      <c r="M216" s="264">
        <f t="shared" si="186"/>
        <v>100</v>
      </c>
    </row>
    <row r="217" spans="1:25" s="10" customFormat="1">
      <c r="A217" s="5">
        <v>4111</v>
      </c>
      <c r="B217" s="166" t="s">
        <v>43</v>
      </c>
      <c r="C217" s="166"/>
      <c r="D217" s="166"/>
      <c r="E217" s="168"/>
      <c r="F217" s="2" t="s">
        <v>214</v>
      </c>
      <c r="G217" s="6"/>
      <c r="H217" s="370">
        <f t="shared" ref="H217:J217" si="188">SUM(H452+H454+H516)</f>
        <v>0</v>
      </c>
      <c r="I217" s="370">
        <f t="shared" si="188"/>
        <v>0</v>
      </c>
      <c r="J217" s="370">
        <f t="shared" si="188"/>
        <v>3200</v>
      </c>
      <c r="K217" s="370">
        <f t="shared" ref="K217" si="189">SUM(K452+K454+K516)</f>
        <v>3200</v>
      </c>
      <c r="L217" s="113">
        <v>0</v>
      </c>
      <c r="M217" s="113">
        <f t="shared" si="186"/>
        <v>100</v>
      </c>
    </row>
    <row r="218" spans="1:25" s="8" customFormat="1">
      <c r="A218" s="98">
        <v>42</v>
      </c>
      <c r="B218" s="99" t="s">
        <v>215</v>
      </c>
      <c r="C218" s="99"/>
      <c r="D218" s="99"/>
      <c r="E218" s="82"/>
      <c r="F218" s="86" t="s">
        <v>216</v>
      </c>
      <c r="G218" s="173"/>
      <c r="H218" s="110">
        <f>SUM(H219+H232+H237+H240)</f>
        <v>190057.11</v>
      </c>
      <c r="I218" s="110">
        <f>SUM(I219+I232+I237+I240)</f>
        <v>1362000</v>
      </c>
      <c r="J218" s="110">
        <f>SUM(J219+J232+J237+J240)</f>
        <v>881500</v>
      </c>
      <c r="K218" s="110">
        <f>SUM(K219+K232+K237+K240)</f>
        <v>623613.44999999995</v>
      </c>
      <c r="L218" s="246">
        <f>IF(K218&gt;0,K218/H218*100,0)</f>
        <v>328.11897960565642</v>
      </c>
      <c r="M218" s="246">
        <f t="shared" si="186"/>
        <v>70.74457742484401</v>
      </c>
    </row>
    <row r="219" spans="1:25" s="12" customFormat="1">
      <c r="A219" s="263">
        <v>421</v>
      </c>
      <c r="B219" s="257" t="s">
        <v>215</v>
      </c>
      <c r="C219" s="257"/>
      <c r="D219" s="257"/>
      <c r="E219" s="133"/>
      <c r="F219" s="14" t="s">
        <v>217</v>
      </c>
      <c r="G219" s="259"/>
      <c r="H219" s="264">
        <f t="shared" ref="H219:I219" si="190">SUM(H220:H231)</f>
        <v>187008.61</v>
      </c>
      <c r="I219" s="264">
        <f t="shared" si="190"/>
        <v>1060000</v>
      </c>
      <c r="J219" s="264">
        <f t="shared" ref="J219" si="191">SUM(J220:J231)</f>
        <v>843000</v>
      </c>
      <c r="K219" s="264">
        <f t="shared" ref="K219" si="192">SUM(K220:K231)</f>
        <v>608104.12</v>
      </c>
      <c r="L219" s="264">
        <f>IF(K219&gt;0,K219/H219*100,0)</f>
        <v>325.17439705048878</v>
      </c>
      <c r="M219" s="264">
        <f t="shared" si="186"/>
        <v>72.135720047449581</v>
      </c>
    </row>
    <row r="220" spans="1:25" s="8" customFormat="1">
      <c r="A220" s="5">
        <v>42121</v>
      </c>
      <c r="B220" s="166" t="s">
        <v>43</v>
      </c>
      <c r="C220" s="166"/>
      <c r="D220" s="166"/>
      <c r="E220" s="168"/>
      <c r="F220" s="2" t="s">
        <v>218</v>
      </c>
      <c r="G220" s="6"/>
      <c r="H220" s="112">
        <f t="shared" ref="H220:I220" si="193">H490</f>
        <v>146342</v>
      </c>
      <c r="I220" s="112">
        <f t="shared" si="193"/>
        <v>20000</v>
      </c>
      <c r="J220" s="112">
        <f>J490+J518</f>
        <v>7000</v>
      </c>
      <c r="K220" s="112">
        <f>K490+K518</f>
        <v>185718.75</v>
      </c>
      <c r="L220" s="113">
        <f t="shared" ref="L220:L231" si="194">IF(K220&gt;0,K220/H220*100,0)</f>
        <v>126.90734717306036</v>
      </c>
      <c r="M220" s="113">
        <f t="shared" ref="M220:M231" si="195">IF(K220&gt;0,K220/J220*100,0)</f>
        <v>2653.125</v>
      </c>
    </row>
    <row r="221" spans="1:25" s="8" customFormat="1">
      <c r="A221" s="5">
        <v>42121</v>
      </c>
      <c r="B221" s="166"/>
      <c r="C221" s="166"/>
      <c r="D221" s="205" t="s">
        <v>61</v>
      </c>
      <c r="E221" s="168"/>
      <c r="F221" s="2" t="s">
        <v>219</v>
      </c>
      <c r="G221" s="6"/>
      <c r="H221" s="368">
        <f t="shared" ref="H221:J221" si="196">H491+H519</f>
        <v>0</v>
      </c>
      <c r="I221" s="368">
        <f t="shared" si="196"/>
        <v>300000</v>
      </c>
      <c r="J221" s="368">
        <f t="shared" si="196"/>
        <v>506000</v>
      </c>
      <c r="K221" s="368">
        <f t="shared" ref="K221" si="197">K491+K519</f>
        <v>84679.81</v>
      </c>
      <c r="L221" s="113">
        <v>0</v>
      </c>
      <c r="M221" s="113">
        <f t="shared" si="195"/>
        <v>16.735140316205531</v>
      </c>
    </row>
    <row r="222" spans="1:25" s="8" customFormat="1">
      <c r="A222" s="5">
        <v>42121</v>
      </c>
      <c r="B222" s="166"/>
      <c r="C222" s="166"/>
      <c r="D222" s="430" t="s">
        <v>202</v>
      </c>
      <c r="E222" s="168"/>
      <c r="F222" s="2" t="s">
        <v>220</v>
      </c>
      <c r="G222" s="6"/>
      <c r="H222" s="408">
        <f t="shared" ref="H222:I222" si="198">SUM(H492)</f>
        <v>0</v>
      </c>
      <c r="I222" s="408">
        <f t="shared" si="198"/>
        <v>160000</v>
      </c>
      <c r="J222" s="408">
        <f t="shared" ref="J222" si="199">SUM(J492)</f>
        <v>0</v>
      </c>
      <c r="K222" s="408">
        <f t="shared" ref="K222" si="200">SUM(K492)</f>
        <v>0</v>
      </c>
      <c r="L222" s="113">
        <f t="shared" si="194"/>
        <v>0</v>
      </c>
      <c r="M222" s="113">
        <f t="shared" si="195"/>
        <v>0</v>
      </c>
    </row>
    <row r="223" spans="1:25" s="8" customFormat="1">
      <c r="A223" s="5">
        <v>42121</v>
      </c>
      <c r="B223" s="166"/>
      <c r="C223" s="166"/>
      <c r="D223" s="355"/>
      <c r="E223" s="354" t="s">
        <v>221</v>
      </c>
      <c r="F223" s="2" t="s">
        <v>222</v>
      </c>
      <c r="G223" s="6"/>
      <c r="H223" s="414">
        <f t="shared" ref="H223:J223" si="201">H493+H520</f>
        <v>0</v>
      </c>
      <c r="I223" s="414">
        <f t="shared" si="201"/>
        <v>0</v>
      </c>
      <c r="J223" s="414">
        <f t="shared" si="201"/>
        <v>0</v>
      </c>
      <c r="K223" s="414">
        <f t="shared" ref="K223" si="202">K493+K520</f>
        <v>0</v>
      </c>
      <c r="L223" s="113">
        <f t="shared" si="194"/>
        <v>0</v>
      </c>
      <c r="M223" s="113">
        <f t="shared" si="195"/>
        <v>0</v>
      </c>
    </row>
    <row r="224" spans="1:25" s="8" customFormat="1">
      <c r="A224" s="5">
        <v>42131</v>
      </c>
      <c r="B224" s="166" t="s">
        <v>43</v>
      </c>
      <c r="C224" s="166"/>
      <c r="D224" s="166"/>
      <c r="E224" s="168"/>
      <c r="F224" s="2" t="s">
        <v>223</v>
      </c>
      <c r="G224" s="6"/>
      <c r="H224" s="112">
        <f>H463</f>
        <v>0</v>
      </c>
      <c r="I224" s="112">
        <f>I463</f>
        <v>120000</v>
      </c>
      <c r="J224" s="112">
        <f>J463</f>
        <v>0</v>
      </c>
      <c r="K224" s="112">
        <f>K463</f>
        <v>0</v>
      </c>
      <c r="L224" s="113">
        <f t="shared" si="194"/>
        <v>0</v>
      </c>
      <c r="M224" s="113">
        <f t="shared" si="195"/>
        <v>0</v>
      </c>
    </row>
    <row r="225" spans="1:14" s="8" customFormat="1">
      <c r="A225" s="5">
        <v>42131</v>
      </c>
      <c r="B225" s="166"/>
      <c r="C225" s="192" t="s">
        <v>72</v>
      </c>
      <c r="D225" s="166"/>
      <c r="E225" s="168"/>
      <c r="F225" s="2" t="s">
        <v>224</v>
      </c>
      <c r="G225" s="6"/>
      <c r="H225" s="369">
        <v>0</v>
      </c>
      <c r="I225" s="369">
        <v>0</v>
      </c>
      <c r="J225" s="369">
        <v>0</v>
      </c>
      <c r="K225" s="369">
        <v>0</v>
      </c>
      <c r="L225" s="113">
        <f t="shared" si="194"/>
        <v>0</v>
      </c>
      <c r="M225" s="113">
        <f t="shared" si="195"/>
        <v>0</v>
      </c>
    </row>
    <row r="226" spans="1:14" s="8" customFormat="1">
      <c r="A226" s="5">
        <v>42131</v>
      </c>
      <c r="B226" s="166"/>
      <c r="C226" s="166"/>
      <c r="D226" s="205" t="s">
        <v>61</v>
      </c>
      <c r="E226" s="168"/>
      <c r="F226" s="2" t="s">
        <v>225</v>
      </c>
      <c r="G226" s="6"/>
      <c r="H226" s="368">
        <f>H464</f>
        <v>0</v>
      </c>
      <c r="I226" s="368">
        <f>I464</f>
        <v>250000</v>
      </c>
      <c r="J226" s="368">
        <f>J464</f>
        <v>310000</v>
      </c>
      <c r="K226" s="368">
        <f>K464</f>
        <v>317805.56</v>
      </c>
      <c r="L226" s="113">
        <v>0</v>
      </c>
      <c r="M226" s="113">
        <f t="shared" si="195"/>
        <v>102.51792258064516</v>
      </c>
    </row>
    <row r="227" spans="1:14" s="8" customFormat="1">
      <c r="A227" s="5">
        <v>42131</v>
      </c>
      <c r="B227" s="166"/>
      <c r="C227" s="166"/>
      <c r="D227" s="355"/>
      <c r="E227" s="291" t="s">
        <v>221</v>
      </c>
      <c r="F227" s="2" t="s">
        <v>226</v>
      </c>
      <c r="G227" s="6"/>
      <c r="H227" s="414">
        <f t="shared" ref="H227:I227" si="203">SUM(H465)</f>
        <v>0</v>
      </c>
      <c r="I227" s="414">
        <f t="shared" si="203"/>
        <v>100000</v>
      </c>
      <c r="J227" s="414">
        <f t="shared" ref="J227" si="204">SUM(J465)</f>
        <v>0</v>
      </c>
      <c r="K227" s="414">
        <f t="shared" ref="K227" si="205">SUM(K465)</f>
        <v>0</v>
      </c>
      <c r="L227" s="113">
        <f t="shared" si="194"/>
        <v>0</v>
      </c>
      <c r="M227" s="113">
        <f t="shared" si="195"/>
        <v>0</v>
      </c>
    </row>
    <row r="228" spans="1:14" s="10" customFormat="1">
      <c r="A228" s="5">
        <v>42147</v>
      </c>
      <c r="B228" s="166" t="s">
        <v>43</v>
      </c>
      <c r="C228" s="166"/>
      <c r="D228" s="166"/>
      <c r="E228" s="168"/>
      <c r="F228" s="2" t="s">
        <v>227</v>
      </c>
      <c r="G228" s="6"/>
      <c r="H228" s="214">
        <f>SUM(H434+H437+H439+H442)</f>
        <v>40666.61</v>
      </c>
      <c r="I228" s="214">
        <f>SUM(I434+I437+I439+I442)</f>
        <v>100000</v>
      </c>
      <c r="J228" s="214">
        <f>SUM(J434+J437+J439+J442)</f>
        <v>20000</v>
      </c>
      <c r="K228" s="214">
        <f>SUM(K434+K437+K439+K442)</f>
        <v>0</v>
      </c>
      <c r="L228" s="113">
        <f t="shared" si="194"/>
        <v>0</v>
      </c>
      <c r="M228" s="113">
        <f t="shared" si="195"/>
        <v>0</v>
      </c>
    </row>
    <row r="229" spans="1:14" s="10" customFormat="1">
      <c r="A229" s="5">
        <v>42147</v>
      </c>
      <c r="B229" s="166"/>
      <c r="C229" s="206" t="s">
        <v>72</v>
      </c>
      <c r="D229" s="166"/>
      <c r="E229" s="168"/>
      <c r="F229" s="2" t="s">
        <v>228</v>
      </c>
      <c r="G229" s="6"/>
      <c r="H229" s="373">
        <v>0</v>
      </c>
      <c r="I229" s="373">
        <v>0</v>
      </c>
      <c r="J229" s="373">
        <v>0</v>
      </c>
      <c r="K229" s="373">
        <v>0</v>
      </c>
      <c r="L229" s="113">
        <f t="shared" si="194"/>
        <v>0</v>
      </c>
      <c r="M229" s="113">
        <f t="shared" si="195"/>
        <v>0</v>
      </c>
    </row>
    <row r="230" spans="1:14" s="10" customFormat="1">
      <c r="A230" s="5">
        <v>42147</v>
      </c>
      <c r="B230" s="166"/>
      <c r="C230" s="166"/>
      <c r="D230" s="205" t="s">
        <v>61</v>
      </c>
      <c r="E230" s="168"/>
      <c r="F230" s="2" t="s">
        <v>229</v>
      </c>
      <c r="G230" s="6"/>
      <c r="H230" s="456">
        <f>H435+H440+H457</f>
        <v>0</v>
      </c>
      <c r="I230" s="456">
        <f>I435+I440+I457</f>
        <v>10000</v>
      </c>
      <c r="J230" s="195">
        <f>J435+J440+J457</f>
        <v>0</v>
      </c>
      <c r="K230" s="195">
        <f>K435+K440+K457</f>
        <v>19900</v>
      </c>
      <c r="L230" s="113">
        <v>0</v>
      </c>
      <c r="M230" s="113">
        <v>0</v>
      </c>
    </row>
    <row r="231" spans="1:14" s="10" customFormat="1">
      <c r="A231" s="5">
        <v>42147</v>
      </c>
      <c r="B231" s="166"/>
      <c r="C231" s="166"/>
      <c r="D231" s="355"/>
      <c r="E231" s="291" t="s">
        <v>221</v>
      </c>
      <c r="F231" s="2" t="s">
        <v>230</v>
      </c>
      <c r="G231" s="6"/>
      <c r="H231" s="492">
        <f t="shared" ref="H231:J231" si="206">H458</f>
        <v>0</v>
      </c>
      <c r="I231" s="492">
        <f t="shared" si="206"/>
        <v>0</v>
      </c>
      <c r="J231" s="292">
        <f t="shared" si="206"/>
        <v>0</v>
      </c>
      <c r="K231" s="292">
        <f t="shared" ref="K231" si="207">K458</f>
        <v>0</v>
      </c>
      <c r="L231" s="113">
        <f t="shared" si="194"/>
        <v>0</v>
      </c>
      <c r="M231" s="113">
        <f t="shared" si="195"/>
        <v>0</v>
      </c>
    </row>
    <row r="232" spans="1:14" s="12" customFormat="1">
      <c r="A232" s="263">
        <v>422</v>
      </c>
      <c r="B232" s="257" t="s">
        <v>43</v>
      </c>
      <c r="C232" s="257"/>
      <c r="D232" s="257"/>
      <c r="E232" s="133"/>
      <c r="F232" s="14" t="s">
        <v>231</v>
      </c>
      <c r="G232" s="259"/>
      <c r="H232" s="493">
        <f t="shared" ref="H232:I232" si="208">SUM(H233:H236)</f>
        <v>3048.5</v>
      </c>
      <c r="I232" s="493">
        <f t="shared" si="208"/>
        <v>17000</v>
      </c>
      <c r="J232" s="264">
        <f t="shared" ref="J232" si="209">SUM(J233:J236)</f>
        <v>16000</v>
      </c>
      <c r="K232" s="264">
        <f t="shared" ref="K232" si="210">SUM(K233:K236)</f>
        <v>15509.33</v>
      </c>
      <c r="L232" s="264">
        <f>IF(K232&gt;0,K232/H232*100,0)</f>
        <v>508.75282926029195</v>
      </c>
      <c r="M232" s="264">
        <f>IF(K232&gt;0,K232/J232*100,0)</f>
        <v>96.9333125</v>
      </c>
    </row>
    <row r="233" spans="1:14" s="10" customFormat="1">
      <c r="A233" s="5">
        <v>42211</v>
      </c>
      <c r="B233" s="166" t="s">
        <v>43</v>
      </c>
      <c r="C233" s="166"/>
      <c r="D233" s="166"/>
      <c r="E233" s="168"/>
      <c r="F233" s="2" t="s">
        <v>232</v>
      </c>
      <c r="G233" s="6"/>
      <c r="H233" s="214">
        <f>SUM(H377)</f>
        <v>0</v>
      </c>
      <c r="I233" s="214">
        <f>SUM(I377)</f>
        <v>12000</v>
      </c>
      <c r="J233" s="113">
        <f>SUM(J377)</f>
        <v>12000</v>
      </c>
      <c r="K233" s="113">
        <f>SUM(K377)</f>
        <v>11897.5</v>
      </c>
      <c r="L233" s="113">
        <v>0</v>
      </c>
      <c r="M233" s="113">
        <f t="shared" ref="M233:M236" si="211">IF(K233&gt;0,K233/J233*100,0)</f>
        <v>99.145833333333329</v>
      </c>
    </row>
    <row r="234" spans="1:14" s="10" customFormat="1">
      <c r="A234" s="5">
        <v>42222</v>
      </c>
      <c r="B234" s="166" t="s">
        <v>43</v>
      </c>
      <c r="C234" s="166"/>
      <c r="D234" s="166"/>
      <c r="E234" s="168"/>
      <c r="F234" s="2" t="s">
        <v>233</v>
      </c>
      <c r="G234" s="6"/>
      <c r="H234" s="214">
        <f>SUM(H380)</f>
        <v>0</v>
      </c>
      <c r="I234" s="214">
        <f>SUM(I380)</f>
        <v>0</v>
      </c>
      <c r="J234" s="113">
        <f>SUM(J380)</f>
        <v>0</v>
      </c>
      <c r="K234" s="113">
        <f>SUM(K380)</f>
        <v>0</v>
      </c>
      <c r="L234" s="113">
        <f t="shared" ref="L234:L236" si="212">IF(K234&gt;0,K234/H234*100,0)</f>
        <v>0</v>
      </c>
      <c r="M234" s="113">
        <f t="shared" si="211"/>
        <v>0</v>
      </c>
    </row>
    <row r="235" spans="1:14" s="10" customFormat="1">
      <c r="A235" s="5">
        <v>42231</v>
      </c>
      <c r="B235" s="166" t="s">
        <v>43</v>
      </c>
      <c r="C235" s="166"/>
      <c r="D235" s="166"/>
      <c r="E235" s="168"/>
      <c r="F235" s="2" t="s">
        <v>234</v>
      </c>
      <c r="G235" s="6"/>
      <c r="H235" s="214">
        <f t="shared" ref="H235:I235" si="213">SUM(H378)</f>
        <v>3048.5</v>
      </c>
      <c r="I235" s="214">
        <f t="shared" si="213"/>
        <v>5000</v>
      </c>
      <c r="J235" s="113">
        <f t="shared" ref="J235" si="214">SUM(J378)</f>
        <v>4000</v>
      </c>
      <c r="K235" s="113">
        <f t="shared" ref="K235:K236" si="215">SUM(K378)</f>
        <v>3611.83</v>
      </c>
      <c r="L235" s="113">
        <f t="shared" si="212"/>
        <v>118.47892406101361</v>
      </c>
      <c r="M235" s="113">
        <f t="shared" si="211"/>
        <v>90.295749999999998</v>
      </c>
    </row>
    <row r="236" spans="1:14" s="10" customFormat="1">
      <c r="A236" s="5">
        <v>42262</v>
      </c>
      <c r="B236" s="166" t="s">
        <v>43</v>
      </c>
      <c r="C236" s="166"/>
      <c r="D236" s="166"/>
      <c r="E236" s="168"/>
      <c r="F236" s="2" t="s">
        <v>235</v>
      </c>
      <c r="G236" s="6"/>
      <c r="H236" s="214">
        <f t="shared" ref="H236:J236" si="216">SUM(H379)</f>
        <v>0</v>
      </c>
      <c r="I236" s="214">
        <f t="shared" si="216"/>
        <v>0</v>
      </c>
      <c r="J236" s="113">
        <f t="shared" si="216"/>
        <v>0</v>
      </c>
      <c r="K236" s="113">
        <f t="shared" si="215"/>
        <v>0</v>
      </c>
      <c r="L236" s="113">
        <f t="shared" si="212"/>
        <v>0</v>
      </c>
      <c r="M236" s="113">
        <f t="shared" si="211"/>
        <v>0</v>
      </c>
    </row>
    <row r="237" spans="1:14" s="12" customFormat="1">
      <c r="A237" s="263">
        <v>423</v>
      </c>
      <c r="B237" s="257"/>
      <c r="C237" s="257"/>
      <c r="D237" s="257"/>
      <c r="E237" s="261"/>
      <c r="F237" s="14" t="s">
        <v>236</v>
      </c>
      <c r="G237" s="259"/>
      <c r="H237" s="493">
        <f>SUM(H238:H239)</f>
        <v>0</v>
      </c>
      <c r="I237" s="493">
        <f>SUM(I238:I239)</f>
        <v>230000</v>
      </c>
      <c r="J237" s="264">
        <f>SUM(J238:J239)</f>
        <v>0</v>
      </c>
      <c r="K237" s="264">
        <f>SUM(K238:K239)</f>
        <v>0</v>
      </c>
      <c r="L237" s="264">
        <f>IF(K237&gt;0,K237/H237*100,0)</f>
        <v>0</v>
      </c>
      <c r="M237" s="264">
        <f>IF(K237&gt;0,K237/J237*100,0)</f>
        <v>0</v>
      </c>
    </row>
    <row r="238" spans="1:14" s="18" customFormat="1">
      <c r="A238" s="5">
        <v>42315</v>
      </c>
      <c r="B238" s="26" t="s">
        <v>43</v>
      </c>
      <c r="C238" s="26"/>
      <c r="D238" s="26"/>
      <c r="E238" s="20"/>
      <c r="F238" s="2" t="s">
        <v>237</v>
      </c>
      <c r="G238" s="1"/>
      <c r="H238" s="214">
        <f t="shared" ref="H238:K239" si="217">SUM(H381)</f>
        <v>0</v>
      </c>
      <c r="I238" s="214">
        <f t="shared" si="217"/>
        <v>115000</v>
      </c>
      <c r="J238" s="113">
        <f t="shared" si="217"/>
        <v>0</v>
      </c>
      <c r="K238" s="113">
        <f t="shared" si="217"/>
        <v>0</v>
      </c>
      <c r="L238" s="113">
        <f t="shared" ref="L238:L239" si="218">IF(K238&gt;0,K238/H238*100,0)</f>
        <v>0</v>
      </c>
      <c r="M238" s="113">
        <f t="shared" ref="M238:M239" si="219">IF(K238&gt;0,K238/J238*100,0)</f>
        <v>0</v>
      </c>
      <c r="N238" s="242"/>
    </row>
    <row r="239" spans="1:14" s="10" customFormat="1">
      <c r="A239" s="5">
        <v>42315</v>
      </c>
      <c r="B239" s="26"/>
      <c r="C239" s="26"/>
      <c r="D239" s="438" t="s">
        <v>61</v>
      </c>
      <c r="E239" s="20"/>
      <c r="F239" s="2" t="s">
        <v>238</v>
      </c>
      <c r="G239" s="6"/>
      <c r="H239" s="494">
        <f t="shared" si="217"/>
        <v>0</v>
      </c>
      <c r="I239" s="494">
        <f t="shared" si="217"/>
        <v>115000</v>
      </c>
      <c r="J239" s="469">
        <f t="shared" si="217"/>
        <v>0</v>
      </c>
      <c r="K239" s="469">
        <f t="shared" si="217"/>
        <v>0</v>
      </c>
      <c r="L239" s="113">
        <f t="shared" si="218"/>
        <v>0</v>
      </c>
      <c r="M239" s="113">
        <f t="shared" si="219"/>
        <v>0</v>
      </c>
      <c r="N239" s="439"/>
    </row>
    <row r="240" spans="1:14" s="272" customFormat="1">
      <c r="A240" s="263">
        <v>426</v>
      </c>
      <c r="B240" s="257" t="s">
        <v>43</v>
      </c>
      <c r="C240" s="257"/>
      <c r="D240" s="257"/>
      <c r="E240" s="261"/>
      <c r="F240" s="14" t="s">
        <v>239</v>
      </c>
      <c r="G240" s="259"/>
      <c r="H240" s="495">
        <f>SUM(H241:H243)</f>
        <v>0</v>
      </c>
      <c r="I240" s="495">
        <f>SUM(I241:I243)</f>
        <v>55000</v>
      </c>
      <c r="J240" s="260">
        <f>SUM(J241:J243)</f>
        <v>22500</v>
      </c>
      <c r="K240" s="260">
        <f>SUM(K241:K243)</f>
        <v>0</v>
      </c>
      <c r="L240" s="264">
        <f>IF(K240&gt;0,K240/H240*100,0)</f>
        <v>0</v>
      </c>
      <c r="M240" s="264">
        <f>IF(K240&gt;0,K240/J240*100,0)</f>
        <v>0</v>
      </c>
    </row>
    <row r="241" spans="1:14">
      <c r="A241" s="5">
        <v>42621</v>
      </c>
      <c r="B241" s="166" t="s">
        <v>43</v>
      </c>
      <c r="C241" s="166"/>
      <c r="D241" s="166"/>
      <c r="E241" s="168"/>
      <c r="F241" s="2" t="s">
        <v>240</v>
      </c>
      <c r="H241" s="214">
        <f>SUM(H383)</f>
        <v>0</v>
      </c>
      <c r="I241" s="214">
        <f>SUM(I383)</f>
        <v>5000</v>
      </c>
      <c r="J241" s="113">
        <f>SUM(J383)</f>
        <v>22500</v>
      </c>
      <c r="K241" s="113">
        <f>SUM(K383)</f>
        <v>0</v>
      </c>
      <c r="L241" s="113">
        <f t="shared" ref="L241:L243" si="220">IF(K241&gt;0,K241/H241*100,0)</f>
        <v>0</v>
      </c>
      <c r="M241" s="113">
        <f t="shared" ref="M241:M243" si="221">IF(K241&gt;0,K241/J241*100,0)</f>
        <v>0</v>
      </c>
    </row>
    <row r="242" spans="1:14">
      <c r="A242" s="5">
        <v>42641</v>
      </c>
      <c r="B242" s="166" t="s">
        <v>43</v>
      </c>
      <c r="C242" s="166"/>
      <c r="D242" s="166"/>
      <c r="E242" s="168"/>
      <c r="F242" s="2" t="s">
        <v>241</v>
      </c>
      <c r="H242" s="214">
        <f t="shared" ref="H242:K243" si="222">SUM(H497)</f>
        <v>0</v>
      </c>
      <c r="I242" s="214">
        <f t="shared" si="222"/>
        <v>0</v>
      </c>
      <c r="J242" s="113">
        <f t="shared" si="222"/>
        <v>0</v>
      </c>
      <c r="K242" s="113">
        <f t="shared" si="222"/>
        <v>0</v>
      </c>
      <c r="L242" s="113">
        <f t="shared" si="220"/>
        <v>0</v>
      </c>
      <c r="M242" s="113">
        <f t="shared" si="221"/>
        <v>0</v>
      </c>
    </row>
    <row r="243" spans="1:14">
      <c r="A243" s="5">
        <v>42641</v>
      </c>
      <c r="B243" s="166"/>
      <c r="C243" s="166"/>
      <c r="D243" s="415" t="s">
        <v>61</v>
      </c>
      <c r="E243" s="168"/>
      <c r="F243" s="2" t="s">
        <v>242</v>
      </c>
      <c r="H243" s="494">
        <f t="shared" si="222"/>
        <v>0</v>
      </c>
      <c r="I243" s="494">
        <f t="shared" si="222"/>
        <v>50000</v>
      </c>
      <c r="J243" s="469">
        <f t="shared" si="222"/>
        <v>0</v>
      </c>
      <c r="K243" s="469">
        <f t="shared" si="222"/>
        <v>0</v>
      </c>
      <c r="L243" s="113">
        <f t="shared" si="220"/>
        <v>0</v>
      </c>
      <c r="M243" s="113">
        <f t="shared" si="221"/>
        <v>0</v>
      </c>
    </row>
    <row r="244" spans="1:14">
      <c r="A244" s="98">
        <v>45</v>
      </c>
      <c r="B244" s="99" t="s">
        <v>243</v>
      </c>
      <c r="C244" s="99"/>
      <c r="D244" s="99"/>
      <c r="E244" s="84"/>
      <c r="F244" s="86" t="s">
        <v>244</v>
      </c>
      <c r="G244" s="173"/>
      <c r="H244" s="496">
        <f t="shared" ref="H244:K244" si="223">SUM(H245)</f>
        <v>602023.5</v>
      </c>
      <c r="I244" s="496">
        <f t="shared" si="223"/>
        <v>375000</v>
      </c>
      <c r="J244" s="110">
        <f t="shared" si="223"/>
        <v>167000</v>
      </c>
      <c r="K244" s="110">
        <f t="shared" si="223"/>
        <v>27854.49</v>
      </c>
      <c r="L244" s="246">
        <f>IF(K244&gt;0,K244/H244*100,0)</f>
        <v>4.626811079633935</v>
      </c>
      <c r="M244" s="246">
        <f>IF(K244&gt;0,K244/J244*100,0)</f>
        <v>16.67933532934132</v>
      </c>
    </row>
    <row r="245" spans="1:14" s="265" customFormat="1">
      <c r="A245" s="263">
        <v>451</v>
      </c>
      <c r="B245" s="257" t="s">
        <v>243</v>
      </c>
      <c r="C245" s="257"/>
      <c r="D245" s="257"/>
      <c r="E245" s="261"/>
      <c r="F245" s="14" t="s">
        <v>245</v>
      </c>
      <c r="G245" s="259"/>
      <c r="H245" s="493">
        <f t="shared" ref="H245:J245" si="224">SUM(H246:H250)</f>
        <v>602023.5</v>
      </c>
      <c r="I245" s="493">
        <f t="shared" si="224"/>
        <v>375000</v>
      </c>
      <c r="J245" s="264">
        <f t="shared" si="224"/>
        <v>167000</v>
      </c>
      <c r="K245" s="264">
        <f t="shared" ref="K245" si="225">SUM(K246:K250)</f>
        <v>27854.49</v>
      </c>
      <c r="L245" s="264">
        <f>IF(K245&gt;0,K245/H245*100,0)</f>
        <v>4.626811079633935</v>
      </c>
      <c r="M245" s="264">
        <f>IF(K245&gt;0,K245/J245*100,0)</f>
        <v>16.67933532934132</v>
      </c>
    </row>
    <row r="246" spans="1:14">
      <c r="A246" s="5">
        <v>45111</v>
      </c>
      <c r="B246" s="166" t="s">
        <v>43</v>
      </c>
      <c r="C246" s="166"/>
      <c r="D246" s="166"/>
      <c r="E246" s="168"/>
      <c r="F246" s="2" t="s">
        <v>246</v>
      </c>
      <c r="H246" s="214">
        <f>H385+H448</f>
        <v>141973.5</v>
      </c>
      <c r="I246" s="214">
        <f>I385+I448</f>
        <v>20000</v>
      </c>
      <c r="J246" s="113">
        <f>J385+J448</f>
        <v>0</v>
      </c>
      <c r="K246" s="113">
        <f>K385+K448</f>
        <v>0</v>
      </c>
      <c r="L246" s="113">
        <f t="shared" ref="L246:L250" si="226">IF(K246&gt;0,K246/H246*100,0)</f>
        <v>0</v>
      </c>
      <c r="M246" s="113">
        <f t="shared" ref="M246:M250" si="227">IF(K246&gt;0,K246/J246*100,0)</f>
        <v>0</v>
      </c>
    </row>
    <row r="247" spans="1:14">
      <c r="A247" s="5">
        <v>45111</v>
      </c>
      <c r="B247" s="166"/>
      <c r="C247" s="206" t="s">
        <v>72</v>
      </c>
      <c r="D247" s="166"/>
      <c r="E247" s="168"/>
      <c r="F247" s="2" t="s">
        <v>247</v>
      </c>
      <c r="H247" s="497">
        <f>H444</f>
        <v>0</v>
      </c>
      <c r="I247" s="497">
        <f>I444</f>
        <v>0</v>
      </c>
      <c r="J247" s="373">
        <f>J444</f>
        <v>0</v>
      </c>
      <c r="K247" s="373">
        <f>K444</f>
        <v>0</v>
      </c>
      <c r="L247" s="113">
        <f t="shared" si="226"/>
        <v>0</v>
      </c>
      <c r="M247" s="113">
        <f t="shared" si="227"/>
        <v>0</v>
      </c>
    </row>
    <row r="248" spans="1:14">
      <c r="A248" s="5">
        <v>45111</v>
      </c>
      <c r="B248" s="356"/>
      <c r="C248" s="357"/>
      <c r="D248" s="358" t="s">
        <v>61</v>
      </c>
      <c r="E248" s="186"/>
      <c r="F248" s="2" t="s">
        <v>248</v>
      </c>
      <c r="H248" s="456">
        <f>H386+H445+H449</f>
        <v>0</v>
      </c>
      <c r="I248" s="456">
        <f>I386+I445+I449</f>
        <v>110000</v>
      </c>
      <c r="J248" s="195">
        <f>J386+J445+J449</f>
        <v>130000</v>
      </c>
      <c r="K248" s="195">
        <f>K386+K445+K449</f>
        <v>0</v>
      </c>
      <c r="L248" s="113">
        <f t="shared" si="226"/>
        <v>0</v>
      </c>
      <c r="M248" s="113">
        <f t="shared" si="227"/>
        <v>0</v>
      </c>
    </row>
    <row r="249" spans="1:14">
      <c r="A249" s="5">
        <v>45111</v>
      </c>
      <c r="B249" s="166"/>
      <c r="C249" s="166"/>
      <c r="D249" s="207"/>
      <c r="E249" s="409" t="s">
        <v>249</v>
      </c>
      <c r="F249" s="2" t="s">
        <v>250</v>
      </c>
      <c r="H249" s="498">
        <f>H446</f>
        <v>10550</v>
      </c>
      <c r="I249" s="498">
        <f>I446</f>
        <v>45000</v>
      </c>
      <c r="J249" s="401">
        <f>J446</f>
        <v>37000</v>
      </c>
      <c r="K249" s="401">
        <f>K446</f>
        <v>27854.49</v>
      </c>
      <c r="L249" s="113">
        <f t="shared" si="226"/>
        <v>264.0236018957346</v>
      </c>
      <c r="M249" s="113">
        <f t="shared" si="227"/>
        <v>75.282405405405399</v>
      </c>
    </row>
    <row r="250" spans="1:14">
      <c r="A250" s="94">
        <v>45111</v>
      </c>
      <c r="B250" s="166"/>
      <c r="C250" s="166"/>
      <c r="D250" s="207"/>
      <c r="E250" s="291" t="s">
        <v>146</v>
      </c>
      <c r="F250" s="208" t="s">
        <v>251</v>
      </c>
      <c r="G250" s="359"/>
      <c r="H250" s="353">
        <f t="shared" ref="H250:J250" si="228">H450</f>
        <v>449500</v>
      </c>
      <c r="I250" s="353">
        <f t="shared" si="228"/>
        <v>200000</v>
      </c>
      <c r="J250" s="353">
        <f t="shared" si="228"/>
        <v>0</v>
      </c>
      <c r="K250" s="353">
        <f t="shared" ref="K250" si="229">K450</f>
        <v>0</v>
      </c>
      <c r="L250" s="211">
        <f t="shared" si="226"/>
        <v>0</v>
      </c>
      <c r="M250" s="211">
        <f t="shared" si="227"/>
        <v>0</v>
      </c>
    </row>
    <row r="251" spans="1:14">
      <c r="A251" s="5"/>
      <c r="B251" s="26"/>
      <c r="C251" s="26"/>
      <c r="D251" s="26"/>
      <c r="E251" s="20"/>
      <c r="F251" s="2"/>
      <c r="H251" s="294"/>
      <c r="I251" s="294"/>
      <c r="J251" s="294"/>
      <c r="K251" s="294"/>
      <c r="L251" s="294"/>
      <c r="M251" s="294"/>
    </row>
    <row r="252" spans="1:14" s="9" customFormat="1">
      <c r="A252" s="34" t="s">
        <v>252</v>
      </c>
      <c r="B252" s="137"/>
      <c r="C252" s="137"/>
      <c r="D252" s="137"/>
      <c r="E252" s="54"/>
      <c r="F252" s="39"/>
      <c r="G252" s="175"/>
      <c r="H252" s="313"/>
      <c r="I252" s="313"/>
      <c r="J252" s="313"/>
      <c r="K252" s="313"/>
      <c r="L252" s="313"/>
      <c r="M252" s="40"/>
    </row>
    <row r="253" spans="1:14" s="3" customFormat="1">
      <c r="A253" s="35">
        <v>8</v>
      </c>
      <c r="B253" s="138"/>
      <c r="C253" s="138"/>
      <c r="D253" s="138"/>
      <c r="E253" s="53"/>
      <c r="F253" s="34" t="s">
        <v>29</v>
      </c>
      <c r="G253" s="174"/>
      <c r="H253" s="115">
        <f t="shared" ref="H253:K254" si="230">SUM(H254)</f>
        <v>521486.5</v>
      </c>
      <c r="I253" s="115">
        <f t="shared" si="230"/>
        <v>300000</v>
      </c>
      <c r="J253" s="115">
        <f t="shared" si="230"/>
        <v>0</v>
      </c>
      <c r="K253" s="115">
        <f t="shared" si="230"/>
        <v>0</v>
      </c>
      <c r="L253" s="382">
        <f t="shared" ref="L253:L259" si="231">IF(K253&gt;0,K253/H253*100,0)</f>
        <v>0</v>
      </c>
      <c r="M253" s="382">
        <f t="shared" ref="M253:M259" si="232">IF(K253&gt;0,K253/J253*100,0)</f>
        <v>0</v>
      </c>
    </row>
    <row r="254" spans="1:14" s="14" customFormat="1">
      <c r="A254" s="96">
        <v>84</v>
      </c>
      <c r="B254" s="136"/>
      <c r="C254" s="136"/>
      <c r="D254" s="136"/>
      <c r="E254" s="97"/>
      <c r="F254" s="86" t="s">
        <v>253</v>
      </c>
      <c r="G254" s="173"/>
      <c r="H254" s="110">
        <f t="shared" si="230"/>
        <v>521486.5</v>
      </c>
      <c r="I254" s="110">
        <f t="shared" si="230"/>
        <v>300000</v>
      </c>
      <c r="J254" s="110">
        <f t="shared" si="230"/>
        <v>0</v>
      </c>
      <c r="K254" s="110">
        <f t="shared" si="230"/>
        <v>0</v>
      </c>
      <c r="L254" s="246">
        <f t="shared" si="231"/>
        <v>0</v>
      </c>
      <c r="M254" s="246">
        <f t="shared" si="232"/>
        <v>0</v>
      </c>
    </row>
    <row r="255" spans="1:14" s="14" customFormat="1">
      <c r="A255" s="256">
        <v>844</v>
      </c>
      <c r="B255" s="273"/>
      <c r="C255" s="274"/>
      <c r="D255" s="274"/>
      <c r="E255" s="275" t="s">
        <v>221</v>
      </c>
      <c r="F255" s="14" t="s">
        <v>254</v>
      </c>
      <c r="G255" s="259"/>
      <c r="H255" s="264">
        <f t="shared" ref="H255:K255" si="233">SUM(H256)</f>
        <v>521486.5</v>
      </c>
      <c r="I255" s="264">
        <f t="shared" si="233"/>
        <v>300000</v>
      </c>
      <c r="J255" s="264">
        <f t="shared" si="233"/>
        <v>0</v>
      </c>
      <c r="K255" s="264">
        <f t="shared" si="233"/>
        <v>0</v>
      </c>
      <c r="L255" s="264">
        <f t="shared" si="231"/>
        <v>0</v>
      </c>
      <c r="M255" s="264">
        <f t="shared" si="232"/>
        <v>0</v>
      </c>
    </row>
    <row r="256" spans="1:14">
      <c r="A256" s="33">
        <v>8443</v>
      </c>
      <c r="B256" s="166"/>
      <c r="C256" s="167"/>
      <c r="D256" s="167"/>
      <c r="E256" s="291" t="s">
        <v>221</v>
      </c>
      <c r="F256" s="293" t="s">
        <v>255</v>
      </c>
      <c r="G256" s="253"/>
      <c r="H256" s="292">
        <v>521486.5</v>
      </c>
      <c r="I256" s="292">
        <v>300000</v>
      </c>
      <c r="J256" s="292">
        <v>0</v>
      </c>
      <c r="K256" s="292">
        <v>0</v>
      </c>
      <c r="L256" s="113">
        <f t="shared" si="231"/>
        <v>0</v>
      </c>
      <c r="M256" s="113">
        <f t="shared" si="232"/>
        <v>0</v>
      </c>
      <c r="N256" s="293"/>
    </row>
    <row r="257" spans="1:14">
      <c r="A257" s="34">
        <v>5</v>
      </c>
      <c r="B257" s="137"/>
      <c r="C257" s="137"/>
      <c r="D257" s="137"/>
      <c r="E257" s="59"/>
      <c r="F257" s="34" t="s">
        <v>256</v>
      </c>
      <c r="G257" s="174"/>
      <c r="H257" s="115">
        <f t="shared" ref="H257:K258" si="234">SUM(H258)</f>
        <v>120000</v>
      </c>
      <c r="I257" s="115">
        <f t="shared" si="234"/>
        <v>390000</v>
      </c>
      <c r="J257" s="115">
        <f t="shared" si="234"/>
        <v>402000</v>
      </c>
      <c r="K257" s="115">
        <f t="shared" si="234"/>
        <v>401486.5</v>
      </c>
      <c r="L257" s="382">
        <f t="shared" si="231"/>
        <v>334.57208333333335</v>
      </c>
      <c r="M257" s="382">
        <f t="shared" si="232"/>
        <v>99.872263681592045</v>
      </c>
    </row>
    <row r="258" spans="1:14">
      <c r="A258" s="98">
        <v>54</v>
      </c>
      <c r="B258" s="99"/>
      <c r="C258" s="99"/>
      <c r="D258" s="99"/>
      <c r="E258" s="99"/>
      <c r="F258" s="98" t="s">
        <v>257</v>
      </c>
      <c r="G258" s="173"/>
      <c r="H258" s="110">
        <f t="shared" si="234"/>
        <v>120000</v>
      </c>
      <c r="I258" s="110">
        <f t="shared" si="234"/>
        <v>390000</v>
      </c>
      <c r="J258" s="110">
        <f t="shared" si="234"/>
        <v>402000</v>
      </c>
      <c r="K258" s="110">
        <f t="shared" si="234"/>
        <v>401486.5</v>
      </c>
      <c r="L258" s="246">
        <f t="shared" si="231"/>
        <v>334.57208333333335</v>
      </c>
      <c r="M258" s="246">
        <f t="shared" si="232"/>
        <v>99.872263681592045</v>
      </c>
    </row>
    <row r="259" spans="1:14" s="265" customFormat="1">
      <c r="A259" s="276">
        <v>544</v>
      </c>
      <c r="B259" s="273" t="s">
        <v>43</v>
      </c>
      <c r="C259" s="273"/>
      <c r="D259" s="273"/>
      <c r="E259" s="277"/>
      <c r="F259" s="263" t="s">
        <v>258</v>
      </c>
      <c r="G259" s="259"/>
      <c r="H259" s="264">
        <f t="shared" ref="H259:I259" si="235">SUM(H260:H261)</f>
        <v>120000</v>
      </c>
      <c r="I259" s="264">
        <f t="shared" si="235"/>
        <v>390000</v>
      </c>
      <c r="J259" s="264">
        <f t="shared" ref="J259" si="236">SUM(J260:J261)</f>
        <v>402000</v>
      </c>
      <c r="K259" s="264">
        <f t="shared" ref="K259" si="237">SUM(K260:K261)</f>
        <v>401486.5</v>
      </c>
      <c r="L259" s="264">
        <f t="shared" si="231"/>
        <v>334.57208333333335</v>
      </c>
      <c r="M259" s="264">
        <f t="shared" si="232"/>
        <v>99.872263681592045</v>
      </c>
    </row>
    <row r="260" spans="1:14">
      <c r="A260" s="5">
        <v>5443</v>
      </c>
      <c r="B260" s="166" t="s">
        <v>43</v>
      </c>
      <c r="C260" s="166"/>
      <c r="D260" s="166"/>
      <c r="E260" s="281"/>
      <c r="F260" s="5" t="s">
        <v>259</v>
      </c>
      <c r="G260" s="1"/>
      <c r="H260" s="113">
        <v>120000</v>
      </c>
      <c r="I260" s="113">
        <v>390000</v>
      </c>
      <c r="J260" s="113">
        <v>402000</v>
      </c>
      <c r="K260" s="113">
        <v>401486.5</v>
      </c>
      <c r="L260" s="113">
        <f t="shared" ref="L260:L261" si="238">IF(K260&gt;0,K260/H260*100,0)</f>
        <v>334.57208333333335</v>
      </c>
      <c r="M260" s="113">
        <f t="shared" ref="M260:M261" si="239">IF(K260&gt;0,K260/J260*100,0)</f>
        <v>99.872263681592045</v>
      </c>
      <c r="N260" s="293"/>
    </row>
    <row r="261" spans="1:14">
      <c r="A261" s="297">
        <v>5443</v>
      </c>
      <c r="B261" s="166"/>
      <c r="C261" s="166"/>
      <c r="D261" s="279" t="s">
        <v>61</v>
      </c>
      <c r="E261" s="168"/>
      <c r="F261" s="285" t="s">
        <v>259</v>
      </c>
      <c r="G261" s="154"/>
      <c r="H261" s="416"/>
      <c r="I261" s="416">
        <f>I430</f>
        <v>0</v>
      </c>
      <c r="J261" s="416">
        <f>J430</f>
        <v>0</v>
      </c>
      <c r="K261" s="416">
        <v>0</v>
      </c>
      <c r="L261" s="211">
        <f t="shared" si="238"/>
        <v>0</v>
      </c>
      <c r="M261" s="211">
        <f t="shared" si="239"/>
        <v>0</v>
      </c>
    </row>
    <row r="262" spans="1:14">
      <c r="A262" s="4"/>
      <c r="B262" s="23"/>
      <c r="C262" s="23"/>
      <c r="D262" s="23"/>
      <c r="E262" s="20"/>
      <c r="F262" s="4"/>
      <c r="H262" s="24"/>
      <c r="I262" s="24"/>
      <c r="J262" s="24"/>
      <c r="K262" s="24"/>
      <c r="L262" s="24"/>
      <c r="M262" s="24"/>
    </row>
    <row r="263" spans="1:14" s="12" customFormat="1">
      <c r="A263" s="34" t="s">
        <v>260</v>
      </c>
      <c r="B263" s="137"/>
      <c r="C263" s="137"/>
      <c r="D263" s="137"/>
      <c r="E263" s="55"/>
      <c r="F263" s="41"/>
      <c r="G263" s="175"/>
      <c r="H263" s="362"/>
      <c r="I263" s="362"/>
      <c r="J263" s="362"/>
      <c r="K263" s="362"/>
      <c r="L263" s="362"/>
      <c r="M263" s="362"/>
    </row>
    <row r="264" spans="1:14" s="12" customFormat="1">
      <c r="A264" s="34">
        <v>9</v>
      </c>
      <c r="B264" s="137"/>
      <c r="C264" s="137"/>
      <c r="D264" s="137"/>
      <c r="E264" s="55"/>
      <c r="F264" s="38" t="s">
        <v>33</v>
      </c>
      <c r="G264" s="174"/>
      <c r="H264" s="362">
        <f t="shared" ref="H264:K264" si="240">SUM(H265)</f>
        <v>-302291.43</v>
      </c>
      <c r="I264" s="362">
        <f t="shared" si="240"/>
        <v>-399414.37</v>
      </c>
      <c r="J264" s="362">
        <f t="shared" si="240"/>
        <v>-399414.37</v>
      </c>
      <c r="K264" s="362">
        <f t="shared" si="240"/>
        <v>-399414.37</v>
      </c>
      <c r="L264" s="382">
        <f>IF(K264&gt;0,K264/H264*100,0)</f>
        <v>0</v>
      </c>
      <c r="M264" s="382">
        <f>IF(K264&gt;0,K264/J264*100,0)</f>
        <v>0</v>
      </c>
    </row>
    <row r="265" spans="1:14" s="12" customFormat="1">
      <c r="A265" s="263">
        <v>922</v>
      </c>
      <c r="B265" s="257"/>
      <c r="C265" s="257"/>
      <c r="D265" s="257"/>
      <c r="E265" s="278"/>
      <c r="F265" s="268" t="s">
        <v>261</v>
      </c>
      <c r="G265" s="269"/>
      <c r="H265" s="363">
        <f t="shared" ref="H265:J265" si="241">SUM(H266:H267)</f>
        <v>-302291.43</v>
      </c>
      <c r="I265" s="363">
        <f t="shared" si="241"/>
        <v>-399414.37</v>
      </c>
      <c r="J265" s="462">
        <f t="shared" si="241"/>
        <v>-399414.37</v>
      </c>
      <c r="K265" s="462">
        <f t="shared" ref="K265" si="242">SUM(K266:K267)</f>
        <v>-399414.37</v>
      </c>
      <c r="L265" s="264">
        <f>IF(K265&gt;0,K265/H265*100,0)</f>
        <v>0</v>
      </c>
      <c r="M265" s="264">
        <f>IF(K265&gt;0,K265/J265*100,0)</f>
        <v>0</v>
      </c>
    </row>
    <row r="266" spans="1:14" s="16" customFormat="1" ht="11.25" customHeight="1">
      <c r="A266" s="5">
        <v>9221</v>
      </c>
      <c r="B266" s="166" t="s">
        <v>43</v>
      </c>
      <c r="C266" s="166"/>
      <c r="D266" s="166"/>
      <c r="E266" s="169"/>
      <c r="F266" s="9" t="s">
        <v>262</v>
      </c>
      <c r="G266" s="176"/>
      <c r="H266" s="42">
        <v>0</v>
      </c>
      <c r="I266" s="42">
        <v>0</v>
      </c>
      <c r="J266" s="442">
        <v>0</v>
      </c>
      <c r="K266" s="442">
        <v>0</v>
      </c>
      <c r="L266" s="113">
        <f t="shared" ref="L266:L267" si="243">IF(K266&gt;0,K266/H266*100,0)</f>
        <v>0</v>
      </c>
      <c r="M266" s="113">
        <f t="shared" ref="M266:M267" si="244">IF(K266&gt;0,K266/J266*100,0)</f>
        <v>0</v>
      </c>
    </row>
    <row r="267" spans="1:14" s="12" customFormat="1" ht="12.75" customHeight="1">
      <c r="A267" s="94">
        <v>9222</v>
      </c>
      <c r="B267" s="166" t="s">
        <v>43</v>
      </c>
      <c r="C267" s="166"/>
      <c r="D267" s="166"/>
      <c r="E267" s="169"/>
      <c r="F267" s="95" t="s">
        <v>263</v>
      </c>
      <c r="G267" s="184"/>
      <c r="H267" s="222">
        <v>-302291.43</v>
      </c>
      <c r="I267" s="222">
        <v>-399414.37</v>
      </c>
      <c r="J267" s="463">
        <v>-399414.37</v>
      </c>
      <c r="K267" s="463">
        <v>-399414.37</v>
      </c>
      <c r="L267" s="211">
        <f t="shared" si="243"/>
        <v>0</v>
      </c>
      <c r="M267" s="211">
        <f t="shared" si="244"/>
        <v>0</v>
      </c>
    </row>
    <row r="268" spans="1:14" s="12" customFormat="1" ht="12.75" customHeight="1">
      <c r="A268" s="5"/>
      <c r="B268" s="26"/>
      <c r="C268" s="26"/>
      <c r="D268" s="26"/>
      <c r="E268" s="52"/>
      <c r="F268" s="9"/>
      <c r="G268" s="176"/>
      <c r="H268" s="295"/>
      <c r="I268" s="295"/>
      <c r="J268" s="295"/>
      <c r="K268" s="295"/>
      <c r="L268" s="295"/>
      <c r="M268" s="42"/>
    </row>
    <row r="269" spans="1:14" s="12" customFormat="1" ht="12.75" customHeight="1">
      <c r="A269" s="5"/>
      <c r="B269" s="26"/>
      <c r="C269" s="26"/>
      <c r="D269" s="26"/>
      <c r="E269" s="221"/>
      <c r="F269" s="325" t="s">
        <v>264</v>
      </c>
      <c r="G269" s="184"/>
      <c r="H269" s="222"/>
      <c r="I269" s="222"/>
      <c r="J269" s="222"/>
      <c r="K269" s="222"/>
      <c r="L269" s="222"/>
      <c r="M269" s="222"/>
    </row>
    <row r="270" spans="1:14" s="12" customFormat="1" ht="12.75" customHeight="1">
      <c r="A270" s="5"/>
      <c r="B270" s="26"/>
      <c r="C270" s="26"/>
      <c r="D270" s="26"/>
      <c r="E270" s="550" t="s">
        <v>265</v>
      </c>
      <c r="F270" s="327">
        <v>1</v>
      </c>
      <c r="G270" s="330"/>
      <c r="H270" s="364">
        <v>2</v>
      </c>
      <c r="I270" s="364">
        <v>3</v>
      </c>
      <c r="J270" s="364">
        <v>4</v>
      </c>
      <c r="K270" s="364">
        <v>5</v>
      </c>
      <c r="L270" s="364">
        <v>6</v>
      </c>
      <c r="M270" s="109">
        <v>7</v>
      </c>
      <c r="N270" s="223"/>
    </row>
    <row r="271" spans="1:14" s="12" customFormat="1" ht="12.75" customHeight="1">
      <c r="A271" s="5"/>
      <c r="B271" s="26"/>
      <c r="C271" s="26"/>
      <c r="D271" s="26"/>
      <c r="E271" s="550"/>
      <c r="F271" s="328"/>
      <c r="G271" s="330"/>
      <c r="H271" s="364" t="s">
        <v>15</v>
      </c>
      <c r="I271" s="364" t="s">
        <v>16</v>
      </c>
      <c r="J271" s="364" t="s">
        <v>17</v>
      </c>
      <c r="K271" s="364" t="s">
        <v>15</v>
      </c>
      <c r="L271" s="364" t="s">
        <v>18</v>
      </c>
      <c r="M271" s="109" t="s">
        <v>18</v>
      </c>
    </row>
    <row r="272" spans="1:14" s="12" customFormat="1">
      <c r="A272" s="5"/>
      <c r="B272" s="26"/>
      <c r="C272" s="26"/>
      <c r="D272" s="26"/>
      <c r="E272" s="551"/>
      <c r="F272" s="329" t="s">
        <v>266</v>
      </c>
      <c r="G272" s="331"/>
      <c r="H272" s="365">
        <v>2021</v>
      </c>
      <c r="I272" s="365">
        <v>2022</v>
      </c>
      <c r="J272" s="365">
        <v>2022</v>
      </c>
      <c r="K272" s="365">
        <v>2022</v>
      </c>
      <c r="L272" s="523" t="s">
        <v>19</v>
      </c>
      <c r="M272" s="381" t="s">
        <v>20</v>
      </c>
    </row>
    <row r="273" spans="1:13" s="12" customFormat="1" ht="12.75" customHeight="1">
      <c r="A273" s="4"/>
      <c r="B273" s="23"/>
      <c r="C273" s="23"/>
      <c r="D273" s="23"/>
      <c r="E273" s="188" t="s">
        <v>267</v>
      </c>
      <c r="F273" s="189" t="s">
        <v>268</v>
      </c>
      <c r="G273" s="176"/>
      <c r="H273" s="441">
        <f>SUM(H274)</f>
        <v>3298968.6999999997</v>
      </c>
      <c r="I273" s="441">
        <f>SUM(I274)</f>
        <v>4028960</v>
      </c>
      <c r="J273" s="427">
        <f>SUM(J274)</f>
        <v>3866506</v>
      </c>
      <c r="K273" s="427">
        <f>SUM(K274)</f>
        <v>3662624.44</v>
      </c>
      <c r="L273" s="116">
        <f>IF(K273&gt;0,K273/H273*100,0)</f>
        <v>111.02331586231782</v>
      </c>
      <c r="M273" s="116">
        <f t="shared" ref="M273:M285" si="245">IF(K273&gt;0,K273/J273*100,0)</f>
        <v>94.726981931490599</v>
      </c>
    </row>
    <row r="274" spans="1:13" s="16" customFormat="1" ht="12.75" customHeight="1">
      <c r="A274" s="5"/>
      <c r="B274" s="26"/>
      <c r="C274" s="26"/>
      <c r="D274" s="26"/>
      <c r="E274" s="52" t="s">
        <v>43</v>
      </c>
      <c r="F274" s="9" t="s">
        <v>268</v>
      </c>
      <c r="G274" s="440"/>
      <c r="H274" s="442">
        <f>SUM(H48+H67+H75+H79+H80+H81+H83+H88+H90+H91+H95+H97+H103+H109+H112)</f>
        <v>3298968.6999999997</v>
      </c>
      <c r="I274" s="442">
        <f>SUM(I48+I67+I75+I79+I80+I81+I83+I88+I90+I91+I95+I97+I103+I109+I112)</f>
        <v>4028960</v>
      </c>
      <c r="J274" s="374">
        <f>SUM(J48+J67+J75+J79+J80+J81+J83+J88+J90+J91+J95+J97+J103+J109+J112)</f>
        <v>3866506</v>
      </c>
      <c r="K274" s="374">
        <f>SUM(K48+K67+K75+K79+K80+K81+K83+K88+K90+K91+K95+K97+K103+K109+K112)</f>
        <v>3662624.44</v>
      </c>
      <c r="L274" s="113">
        <f>IF(K274&gt;0,K274/H274*100,0)</f>
        <v>111.02331586231782</v>
      </c>
      <c r="M274" s="113">
        <f t="shared" si="245"/>
        <v>94.726981931490599</v>
      </c>
    </row>
    <row r="275" spans="1:13" s="12" customFormat="1" ht="12.75" customHeight="1">
      <c r="A275" s="4"/>
      <c r="B275" s="23"/>
      <c r="C275" s="23"/>
      <c r="D275" s="23"/>
      <c r="E275" s="224" t="s">
        <v>269</v>
      </c>
      <c r="F275" s="203" t="s">
        <v>270</v>
      </c>
      <c r="G275" s="193"/>
      <c r="H275" s="443">
        <f>SUM(H82+H84+H87+H89+H92+H94+H96+H98)</f>
        <v>295672.08999999997</v>
      </c>
      <c r="I275" s="443">
        <f>SUM(I82+I84+I87+I89+I92+I94+I96+I98)</f>
        <v>357500</v>
      </c>
      <c r="J275" s="424">
        <f>SUM(J82+J84+J87+J89+J92+J94+J96+J98)</f>
        <v>476000</v>
      </c>
      <c r="K275" s="424">
        <f>SUM(K82+K84+K87+K89+K92+K94+K96+K98)</f>
        <v>469331.02999999997</v>
      </c>
      <c r="L275" s="116">
        <f>IF(K275&gt;0,K275/H275*100,0)</f>
        <v>158.73362615998013</v>
      </c>
      <c r="M275" s="116">
        <f t="shared" si="245"/>
        <v>98.598955882352939</v>
      </c>
    </row>
    <row r="276" spans="1:13" s="16" customFormat="1" ht="12.75" customHeight="1">
      <c r="A276" s="5"/>
      <c r="B276" s="26"/>
      <c r="C276" s="26"/>
      <c r="D276" s="26"/>
      <c r="E276" s="217" t="s">
        <v>71</v>
      </c>
      <c r="F276" s="218" t="s">
        <v>271</v>
      </c>
      <c r="G276" s="227"/>
      <c r="H276" s="220">
        <f>SUM(H82)</f>
        <v>0</v>
      </c>
      <c r="I276" s="220">
        <f>SUM(I82)</f>
        <v>71000</v>
      </c>
      <c r="J276" s="425">
        <f>SUM(J82)</f>
        <v>145000</v>
      </c>
      <c r="K276" s="425">
        <f>SUM(K82)</f>
        <v>141647.24</v>
      </c>
      <c r="L276" s="113">
        <v>0</v>
      </c>
      <c r="M276" s="113">
        <f t="shared" si="245"/>
        <v>97.687751724137925</v>
      </c>
    </row>
    <row r="277" spans="1:13" s="12" customFormat="1" ht="12.75" customHeight="1">
      <c r="A277" s="5"/>
      <c r="B277" s="26"/>
      <c r="C277" s="26"/>
      <c r="D277" s="26"/>
      <c r="E277" s="217" t="s">
        <v>72</v>
      </c>
      <c r="F277" s="552" t="s">
        <v>272</v>
      </c>
      <c r="G277" s="552"/>
      <c r="H277" s="220">
        <f>SUM(H84+H87+H89+H92+H94+H96+H98)</f>
        <v>295672.08999999997</v>
      </c>
      <c r="I277" s="220">
        <f>SUM(I84+I87+I89+I92+I94+I96+I98)</f>
        <v>286500</v>
      </c>
      <c r="J277" s="425">
        <f>SUM(J84+J87+J89+J92+J94+J96+J98)</f>
        <v>331000</v>
      </c>
      <c r="K277" s="425">
        <f>SUM(K84+K87+K89+K92+K94+K96+K98)</f>
        <v>327683.78999999998</v>
      </c>
      <c r="L277" s="113">
        <f t="shared" ref="L277:L285" si="246">IF(K277&gt;0,K277/H277*100,0)</f>
        <v>110.82675743929704</v>
      </c>
      <c r="M277" s="113">
        <f t="shared" si="245"/>
        <v>98.998123867069481</v>
      </c>
    </row>
    <row r="278" spans="1:13" s="12" customFormat="1" ht="12.75" customHeight="1">
      <c r="A278" s="4"/>
      <c r="B278" s="23"/>
      <c r="C278" s="23"/>
      <c r="D278" s="23"/>
      <c r="E278" s="224" t="s">
        <v>273</v>
      </c>
      <c r="F278" s="200" t="s">
        <v>274</v>
      </c>
      <c r="G278" s="191"/>
      <c r="H278" s="444">
        <f>SUM(H279)</f>
        <v>573968.03</v>
      </c>
      <c r="I278" s="444">
        <f>SUM(I279)</f>
        <v>2259000</v>
      </c>
      <c r="J278" s="428">
        <f>SUM(J279)</f>
        <v>1200700</v>
      </c>
      <c r="K278" s="428">
        <f>SUM(K279)</f>
        <v>732761.56</v>
      </c>
      <c r="L278" s="116">
        <f t="shared" si="246"/>
        <v>127.66591895370898</v>
      </c>
      <c r="M278" s="116">
        <f t="shared" si="245"/>
        <v>61.027863746148078</v>
      </c>
    </row>
    <row r="279" spans="1:13" s="16" customFormat="1" ht="12.75" customHeight="1">
      <c r="A279" s="5"/>
      <c r="B279" s="26"/>
      <c r="C279" s="26"/>
      <c r="D279" s="26"/>
      <c r="E279" s="217" t="s">
        <v>61</v>
      </c>
      <c r="F279" s="218" t="s">
        <v>275</v>
      </c>
      <c r="G279" s="227"/>
      <c r="H279" s="220">
        <f>SUM(H65-H67)</f>
        <v>573968.03</v>
      </c>
      <c r="I279" s="220">
        <f>SUM(I65-I67)</f>
        <v>2259000</v>
      </c>
      <c r="J279" s="425">
        <f>SUM(J65-J67)</f>
        <v>1200700</v>
      </c>
      <c r="K279" s="425">
        <f>SUM(K65-K67)</f>
        <v>732761.56</v>
      </c>
      <c r="L279" s="113">
        <f t="shared" si="246"/>
        <v>127.66591895370898</v>
      </c>
      <c r="M279" s="113">
        <f t="shared" si="245"/>
        <v>61.027863746148078</v>
      </c>
    </row>
    <row r="280" spans="1:13" s="12" customFormat="1" ht="12.75" customHeight="1">
      <c r="A280" s="4"/>
      <c r="B280" s="23"/>
      <c r="C280" s="23"/>
      <c r="D280" s="23"/>
      <c r="E280" s="224" t="s">
        <v>202</v>
      </c>
      <c r="F280" s="395" t="s">
        <v>276</v>
      </c>
      <c r="G280" s="396"/>
      <c r="H280" s="445">
        <f t="shared" ref="H280" si="247">SUM(H281:H282)</f>
        <v>48600</v>
      </c>
      <c r="I280" s="445">
        <f t="shared" ref="I280:J280" si="248">SUM(I281:I282)</f>
        <v>205000</v>
      </c>
      <c r="J280" s="423">
        <f t="shared" si="248"/>
        <v>53000</v>
      </c>
      <c r="K280" s="423">
        <f t="shared" ref="K280" si="249">SUM(K281:K282)</f>
        <v>54300</v>
      </c>
      <c r="L280" s="116">
        <f t="shared" si="246"/>
        <v>111.72839506172841</v>
      </c>
      <c r="M280" s="116">
        <f t="shared" si="245"/>
        <v>102.45283018867926</v>
      </c>
    </row>
    <row r="281" spans="1:13" s="16" customFormat="1" ht="12.75" customHeight="1">
      <c r="A281" s="5"/>
      <c r="B281" s="26"/>
      <c r="C281" s="26"/>
      <c r="D281" s="26"/>
      <c r="E281" s="217" t="s">
        <v>249</v>
      </c>
      <c r="F281" s="249" t="s">
        <v>277</v>
      </c>
      <c r="G281" s="227"/>
      <c r="H281" s="220">
        <f t="shared" ref="H281" si="250">SUM(H202)</f>
        <v>48600</v>
      </c>
      <c r="I281" s="220">
        <f t="shared" ref="I281:J281" si="251">SUM(I202)</f>
        <v>50000</v>
      </c>
      <c r="J281" s="425">
        <f t="shared" si="251"/>
        <v>53000</v>
      </c>
      <c r="K281" s="425">
        <f t="shared" ref="K281" si="252">SUM(K202)</f>
        <v>54300</v>
      </c>
      <c r="L281" s="113">
        <f t="shared" si="246"/>
        <v>111.72839506172841</v>
      </c>
      <c r="M281" s="113">
        <f t="shared" si="245"/>
        <v>102.45283018867926</v>
      </c>
    </row>
    <row r="282" spans="1:13" s="16" customFormat="1" ht="12.75" customHeight="1">
      <c r="A282" s="5"/>
      <c r="B282" s="26"/>
      <c r="C282" s="26"/>
      <c r="D282" s="26"/>
      <c r="E282" s="217" t="s">
        <v>278</v>
      </c>
      <c r="F282" s="249" t="s">
        <v>279</v>
      </c>
      <c r="G282" s="227"/>
      <c r="H282" s="220">
        <f t="shared" ref="H282" si="253">SUM(H207)</f>
        <v>0</v>
      </c>
      <c r="I282" s="220">
        <f t="shared" ref="I282:J282" si="254">SUM(I207)</f>
        <v>155000</v>
      </c>
      <c r="J282" s="425">
        <f t="shared" si="254"/>
        <v>0</v>
      </c>
      <c r="K282" s="425">
        <f t="shared" ref="K282" si="255">SUM(K207)</f>
        <v>0</v>
      </c>
      <c r="L282" s="113">
        <f t="shared" si="246"/>
        <v>0</v>
      </c>
      <c r="M282" s="113">
        <f t="shared" si="245"/>
        <v>0</v>
      </c>
    </row>
    <row r="283" spans="1:13" s="12" customFormat="1" ht="12.75" customHeight="1">
      <c r="A283" s="4"/>
      <c r="B283" s="23"/>
      <c r="C283" s="23"/>
      <c r="D283" s="23"/>
      <c r="E283" s="286" t="s">
        <v>221</v>
      </c>
      <c r="F283" s="287" t="s">
        <v>280</v>
      </c>
      <c r="G283" s="289"/>
      <c r="H283" s="426">
        <f t="shared" ref="H283:K283" si="256">SUM(H284)</f>
        <v>521486.5</v>
      </c>
      <c r="I283" s="426">
        <f t="shared" si="256"/>
        <v>300000</v>
      </c>
      <c r="J283" s="290">
        <f t="shared" si="256"/>
        <v>0</v>
      </c>
      <c r="K283" s="290">
        <f t="shared" si="256"/>
        <v>0</v>
      </c>
      <c r="L283" s="116">
        <f t="shared" si="246"/>
        <v>0</v>
      </c>
      <c r="M283" s="116">
        <f t="shared" si="245"/>
        <v>0</v>
      </c>
    </row>
    <row r="284" spans="1:13" s="16" customFormat="1" ht="12.75" customHeight="1">
      <c r="A284" s="5"/>
      <c r="B284" s="26"/>
      <c r="C284" s="26"/>
      <c r="D284" s="26"/>
      <c r="E284" s="217" t="s">
        <v>146</v>
      </c>
      <c r="F284" s="249" t="s">
        <v>280</v>
      </c>
      <c r="G284" s="227"/>
      <c r="H284" s="220">
        <f t="shared" ref="H284" si="257">H253</f>
        <v>521486.5</v>
      </c>
      <c r="I284" s="220">
        <f t="shared" ref="I284:J284" si="258">I253</f>
        <v>300000</v>
      </c>
      <c r="J284" s="220">
        <f t="shared" si="258"/>
        <v>0</v>
      </c>
      <c r="K284" s="220">
        <f t="shared" ref="K284" si="259">K253</f>
        <v>0</v>
      </c>
      <c r="L284" s="113">
        <f t="shared" si="246"/>
        <v>0</v>
      </c>
      <c r="M284" s="113">
        <f t="shared" si="245"/>
        <v>0</v>
      </c>
    </row>
    <row r="285" spans="1:13" s="12" customFormat="1" ht="12.75" customHeight="1">
      <c r="A285" s="5"/>
      <c r="B285" s="26"/>
      <c r="C285" s="26"/>
      <c r="D285" s="26"/>
      <c r="E285" s="334"/>
      <c r="F285" s="335" t="s">
        <v>281</v>
      </c>
      <c r="G285" s="336"/>
      <c r="H285" s="337">
        <f t="shared" ref="H285" si="260">SUM(H273+H275+H278+H280+H283)</f>
        <v>4738695.3199999994</v>
      </c>
      <c r="I285" s="337">
        <f t="shared" ref="I285:J285" si="261">SUM(I273+I275+I278+I280+I283)</f>
        <v>7150460</v>
      </c>
      <c r="J285" s="337">
        <f t="shared" si="261"/>
        <v>5596206</v>
      </c>
      <c r="K285" s="337">
        <f t="shared" ref="K285" si="262">SUM(K273+K275+K278+K280+K283)</f>
        <v>4919017.0299999993</v>
      </c>
      <c r="L285" s="333">
        <f t="shared" si="246"/>
        <v>103.80530289083873</v>
      </c>
      <c r="M285" s="333">
        <f t="shared" si="245"/>
        <v>87.899141489787894</v>
      </c>
    </row>
    <row r="286" spans="1:13" s="251" customFormat="1" ht="12.75" customHeight="1">
      <c r="A286" s="249"/>
      <c r="B286" s="250"/>
      <c r="C286" s="250"/>
      <c r="D286" s="250"/>
      <c r="E286" s="224"/>
      <c r="F286" s="225"/>
      <c r="G286" s="219"/>
      <c r="H286" s="226"/>
      <c r="I286" s="226"/>
      <c r="J286" s="226"/>
      <c r="K286" s="226"/>
      <c r="L286" s="226"/>
      <c r="M286" s="226"/>
    </row>
    <row r="287" spans="1:13" s="12" customFormat="1" ht="12.75" customHeight="1">
      <c r="A287" s="5"/>
      <c r="B287" s="26"/>
      <c r="C287" s="26"/>
      <c r="D287" s="26"/>
      <c r="E287" s="221"/>
      <c r="F287" s="379" t="s">
        <v>282</v>
      </c>
      <c r="G287" s="184"/>
      <c r="H287" s="222"/>
      <c r="I287" s="222"/>
      <c r="J287" s="222"/>
      <c r="K287" s="222"/>
      <c r="L287" s="222"/>
      <c r="M287" s="222"/>
    </row>
    <row r="288" spans="1:13" s="12" customFormat="1" ht="12.75" customHeight="1">
      <c r="A288" s="5"/>
      <c r="B288" s="26"/>
      <c r="C288" s="26"/>
      <c r="D288" s="26"/>
      <c r="E288" s="550" t="s">
        <v>265</v>
      </c>
      <c r="F288" s="327">
        <v>1</v>
      </c>
      <c r="G288" s="330"/>
      <c r="H288" s="364">
        <v>2</v>
      </c>
      <c r="I288" s="364">
        <v>3</v>
      </c>
      <c r="J288" s="364">
        <v>4</v>
      </c>
      <c r="K288" s="364">
        <v>5</v>
      </c>
      <c r="L288" s="364">
        <v>6</v>
      </c>
      <c r="M288" s="109">
        <v>7</v>
      </c>
    </row>
    <row r="289" spans="1:13" s="12" customFormat="1" ht="12.75" customHeight="1">
      <c r="A289" s="5"/>
      <c r="B289" s="26"/>
      <c r="C289" s="26"/>
      <c r="D289" s="26"/>
      <c r="E289" s="550"/>
      <c r="F289" s="328"/>
      <c r="G289" s="330"/>
      <c r="H289" s="364" t="s">
        <v>15</v>
      </c>
      <c r="I289" s="364" t="s">
        <v>16</v>
      </c>
      <c r="J289" s="364" t="s">
        <v>17</v>
      </c>
      <c r="K289" s="364" t="s">
        <v>15</v>
      </c>
      <c r="L289" s="364" t="s">
        <v>18</v>
      </c>
      <c r="M289" s="109" t="s">
        <v>18</v>
      </c>
    </row>
    <row r="290" spans="1:13" s="12" customFormat="1">
      <c r="A290" s="5"/>
      <c r="B290" s="26"/>
      <c r="C290" s="26"/>
      <c r="D290" s="26"/>
      <c r="E290" s="551"/>
      <c r="F290" s="329" t="s">
        <v>266</v>
      </c>
      <c r="G290" s="331"/>
      <c r="H290" s="365">
        <v>2021</v>
      </c>
      <c r="I290" s="365">
        <v>2022</v>
      </c>
      <c r="J290" s="365">
        <v>2022</v>
      </c>
      <c r="K290" s="365">
        <v>2022</v>
      </c>
      <c r="L290" s="523" t="s">
        <v>19</v>
      </c>
      <c r="M290" s="381" t="s">
        <v>20</v>
      </c>
    </row>
    <row r="291" spans="1:13" s="18" customFormat="1">
      <c r="A291" s="29"/>
      <c r="B291" s="60"/>
      <c r="C291" s="60"/>
      <c r="D291" s="60"/>
      <c r="E291" s="188" t="s">
        <v>267</v>
      </c>
      <c r="F291" s="189" t="s">
        <v>283</v>
      </c>
      <c r="G291" s="29"/>
      <c r="H291" s="375">
        <f t="shared" ref="H291:K291" si="263">SUM(H292)</f>
        <v>3763194.77</v>
      </c>
      <c r="I291" s="375">
        <f t="shared" si="263"/>
        <v>4318960</v>
      </c>
      <c r="J291" s="298">
        <f t="shared" si="263"/>
        <v>3882506</v>
      </c>
      <c r="K291" s="503">
        <f t="shared" si="263"/>
        <v>4064258.3200000003</v>
      </c>
      <c r="L291" s="116">
        <f t="shared" ref="L291:L302" si="264">IF(K291&gt;0,K291/H291*100,0)</f>
        <v>108.00021174561742</v>
      </c>
      <c r="M291" s="116">
        <f t="shared" ref="M291:M302" si="265">IF(K291&gt;0,K291/J291*100,0)</f>
        <v>104.68131459423373</v>
      </c>
    </row>
    <row r="292" spans="1:13" s="18" customFormat="1">
      <c r="A292" s="22"/>
      <c r="B292" s="20"/>
      <c r="C292" s="20"/>
      <c r="D292" s="20"/>
      <c r="E292" s="52" t="s">
        <v>43</v>
      </c>
      <c r="F292" s="9" t="s">
        <v>268</v>
      </c>
      <c r="G292" s="22"/>
      <c r="H292" s="113">
        <f>SUM(H118+H120+H124+H128+H129+H131+H133+H134+H137+H139+H140+H142+H144+H145+H149+H150+H151+H152+H153+H154+H155+H157+H159+H166+H173+H179+H187+H189+H191+H215+H220+H224+H228+H232+H238+H241+H242+H246+H260-H265)</f>
        <v>3763194.77</v>
      </c>
      <c r="I292" s="113">
        <f>SUM(I118+I120+I124+I128+I129+I131+I133+I134+I137+I139+I140+I142+I144+I145+I149+I150+I151+I152+I153+I154+I155+I157+I159+I166+I173+I179+I187+I189+I191+I215+I220+I224+I228+I232+I238+I241+I242+I246+I260-I265)</f>
        <v>4318960</v>
      </c>
      <c r="J292" s="7">
        <f>SUM(J118+J120+J124+J128+J129+J131+J133+J134+J137+J139+J140+J142+J144+J145+J149+J150+J151+J152+J153+J154+J155+J157+J159+J166+J173+J179+J187+J189+J191+J215+J220+J224+J228+J232+J238+J241+J242+J246+J260-J265)</f>
        <v>3882506</v>
      </c>
      <c r="K292" s="214">
        <f>SUM(K118+K120+K124+K128+K129+K131+K133+K134+K137+K139+K140+K142+K144+K145+K149+K150+K151+K152+K153+K154+K155+K157+K159+K166+K173+K179+K187+K189+K191+K215+K220+K224+K228+K232+K238+K241+K242+K246+K260-K265)</f>
        <v>4064258.3200000003</v>
      </c>
      <c r="L292" s="113">
        <f t="shared" si="264"/>
        <v>108.00021174561742</v>
      </c>
      <c r="M292" s="113">
        <f t="shared" si="265"/>
        <v>104.68131459423373</v>
      </c>
    </row>
    <row r="293" spans="1:13" s="18" customFormat="1">
      <c r="A293" s="29"/>
      <c r="B293" s="60"/>
      <c r="C293" s="60"/>
      <c r="D293" s="60"/>
      <c r="E293" s="202" t="s">
        <v>269</v>
      </c>
      <c r="F293" s="203" t="s">
        <v>284</v>
      </c>
      <c r="G293" s="204"/>
      <c r="H293" s="376">
        <f t="shared" ref="H293:I293" si="266">SUM(H294:H295)</f>
        <v>275952.5</v>
      </c>
      <c r="I293" s="376">
        <f t="shared" si="266"/>
        <v>440000</v>
      </c>
      <c r="J293" s="299">
        <f t="shared" ref="J293" si="267">SUM(J294:J295)</f>
        <v>476000</v>
      </c>
      <c r="K293" s="525">
        <f t="shared" ref="K293" si="268">SUM(K294:K295)</f>
        <v>460139.93999999994</v>
      </c>
      <c r="L293" s="116">
        <f t="shared" si="264"/>
        <v>166.74606680497547</v>
      </c>
      <c r="M293" s="116">
        <f t="shared" si="265"/>
        <v>96.668054621848725</v>
      </c>
    </row>
    <row r="294" spans="1:13" s="18" customFormat="1">
      <c r="A294" s="22"/>
      <c r="B294" s="20"/>
      <c r="C294" s="20"/>
      <c r="D294" s="20"/>
      <c r="E294" s="217" t="s">
        <v>71</v>
      </c>
      <c r="F294" s="218" t="s">
        <v>285</v>
      </c>
      <c r="G294" s="228"/>
      <c r="H294" s="311">
        <v>0</v>
      </c>
      <c r="I294" s="311">
        <v>0</v>
      </c>
      <c r="J294" s="294">
        <v>0</v>
      </c>
      <c r="K294" s="501">
        <v>0</v>
      </c>
      <c r="L294" s="113">
        <f t="shared" si="264"/>
        <v>0</v>
      </c>
      <c r="M294" s="113">
        <f t="shared" si="265"/>
        <v>0</v>
      </c>
    </row>
    <row r="295" spans="1:13" s="18" customFormat="1">
      <c r="A295" s="22"/>
      <c r="B295" s="20"/>
      <c r="C295" s="20"/>
      <c r="D295" s="20"/>
      <c r="E295" s="217" t="s">
        <v>72</v>
      </c>
      <c r="F295" s="218" t="s">
        <v>272</v>
      </c>
      <c r="G295" s="228"/>
      <c r="H295" s="311">
        <f t="shared" ref="H295:J295" si="269">SUM(H135+H138+H146+H225+H229+H247)</f>
        <v>275952.5</v>
      </c>
      <c r="I295" s="311">
        <f t="shared" si="269"/>
        <v>440000</v>
      </c>
      <c r="J295" s="294">
        <f t="shared" si="269"/>
        <v>476000</v>
      </c>
      <c r="K295" s="501">
        <f t="shared" ref="K295" si="270">SUM(K135+K138+K146+K225+K229+K247)</f>
        <v>460139.93999999994</v>
      </c>
      <c r="L295" s="113">
        <f t="shared" si="264"/>
        <v>166.74606680497547</v>
      </c>
      <c r="M295" s="113">
        <f t="shared" si="265"/>
        <v>96.668054621848725</v>
      </c>
    </row>
    <row r="296" spans="1:13" s="18" customFormat="1">
      <c r="A296" s="29"/>
      <c r="B296" s="60"/>
      <c r="C296" s="60"/>
      <c r="D296" s="60"/>
      <c r="E296" s="199" t="s">
        <v>273</v>
      </c>
      <c r="F296" s="200" t="s">
        <v>286</v>
      </c>
      <c r="G296" s="201"/>
      <c r="H296" s="377">
        <f t="shared" ref="H296:K296" si="271">SUM(H297)</f>
        <v>566912.41999999993</v>
      </c>
      <c r="I296" s="377">
        <f t="shared" si="271"/>
        <v>1886500</v>
      </c>
      <c r="J296" s="300">
        <f t="shared" si="271"/>
        <v>1200700</v>
      </c>
      <c r="K296" s="526">
        <f t="shared" si="271"/>
        <v>691774.84</v>
      </c>
      <c r="L296" s="116">
        <f t="shared" si="264"/>
        <v>122.02499285515742</v>
      </c>
      <c r="M296" s="116">
        <f t="shared" si="265"/>
        <v>57.614294994586487</v>
      </c>
    </row>
    <row r="297" spans="1:13" s="18" customFormat="1">
      <c r="A297" s="22"/>
      <c r="B297" s="20"/>
      <c r="C297" s="20"/>
      <c r="D297" s="20"/>
      <c r="E297" s="217" t="s">
        <v>61</v>
      </c>
      <c r="F297" s="218" t="s">
        <v>275</v>
      </c>
      <c r="G297" s="228"/>
      <c r="H297" s="311">
        <f>SUM(H119+H125+H130+H136+H141+H147+H156+H188+H190+H221+H226+H230+H239+H243+H248+H261)</f>
        <v>566912.41999999993</v>
      </c>
      <c r="I297" s="311">
        <f>SUM(I119+I125+I130+I136+I141+I147+I156+I188+I190+I221+I226+I230+I239+I243+I248+I261)</f>
        <v>1886500</v>
      </c>
      <c r="J297" s="294">
        <f>SUM(J119+J125+J130+J136+J141+J147+J156+J188+J190+J221+J226+J230+J239+J243+J248+J261)</f>
        <v>1200700</v>
      </c>
      <c r="K297" s="501">
        <f>SUM(K119+K125+K130+K136+K141+K147+K156+K188+K190+K221+K226+K230+K239+K243+K248+K261)</f>
        <v>691774.84</v>
      </c>
      <c r="L297" s="113">
        <f t="shared" si="264"/>
        <v>122.02499285515742</v>
      </c>
      <c r="M297" s="113">
        <f t="shared" si="265"/>
        <v>57.614294994586487</v>
      </c>
    </row>
    <row r="298" spans="1:13" s="18" customFormat="1">
      <c r="A298" s="29"/>
      <c r="B298" s="60"/>
      <c r="C298" s="60"/>
      <c r="D298" s="60"/>
      <c r="E298" s="397" t="s">
        <v>202</v>
      </c>
      <c r="F298" s="395" t="s">
        <v>287</v>
      </c>
      <c r="G298" s="398"/>
      <c r="H298" s="399">
        <f t="shared" ref="H298:K298" si="272">SUM(H299)</f>
        <v>10550</v>
      </c>
      <c r="I298" s="399">
        <f t="shared" si="272"/>
        <v>205000</v>
      </c>
      <c r="J298" s="400">
        <f t="shared" si="272"/>
        <v>37000</v>
      </c>
      <c r="K298" s="527">
        <f t="shared" si="272"/>
        <v>27854.49</v>
      </c>
      <c r="L298" s="116">
        <f t="shared" si="264"/>
        <v>264.0236018957346</v>
      </c>
      <c r="M298" s="116">
        <f t="shared" si="265"/>
        <v>75.282405405405399</v>
      </c>
    </row>
    <row r="299" spans="1:13" s="18" customFormat="1">
      <c r="A299" s="22"/>
      <c r="B299" s="20"/>
      <c r="C299" s="20"/>
      <c r="D299" s="20"/>
      <c r="E299" s="217" t="s">
        <v>288</v>
      </c>
      <c r="F299" s="249" t="s">
        <v>289</v>
      </c>
      <c r="G299" s="228"/>
      <c r="H299" s="311">
        <f>SUM(H222+H249)</f>
        <v>10550</v>
      </c>
      <c r="I299" s="311">
        <f>SUM(I222+I249)</f>
        <v>205000</v>
      </c>
      <c r="J299" s="294">
        <f>SUM(J222+J249)</f>
        <v>37000</v>
      </c>
      <c r="K299" s="501">
        <f>SUM(K222+K249)</f>
        <v>27854.49</v>
      </c>
      <c r="L299" s="113">
        <f t="shared" si="264"/>
        <v>264.0236018957346</v>
      </c>
      <c r="M299" s="113">
        <f t="shared" si="265"/>
        <v>75.282405405405399</v>
      </c>
    </row>
    <row r="300" spans="1:13" s="10" customFormat="1">
      <c r="A300" s="29"/>
      <c r="B300" s="60"/>
      <c r="C300" s="60"/>
      <c r="D300" s="60"/>
      <c r="E300" s="286" t="s">
        <v>221</v>
      </c>
      <c r="F300" s="287" t="s">
        <v>290</v>
      </c>
      <c r="G300" s="288"/>
      <c r="H300" s="378">
        <f t="shared" ref="H300:K300" si="273">SUM(H301)</f>
        <v>521500</v>
      </c>
      <c r="I300" s="378">
        <f t="shared" si="273"/>
        <v>300000</v>
      </c>
      <c r="J300" s="301">
        <f t="shared" si="273"/>
        <v>0</v>
      </c>
      <c r="K300" s="528">
        <f t="shared" si="273"/>
        <v>0</v>
      </c>
      <c r="L300" s="116">
        <f t="shared" si="264"/>
        <v>0</v>
      </c>
      <c r="M300" s="116">
        <f t="shared" si="265"/>
        <v>0</v>
      </c>
    </row>
    <row r="301" spans="1:13" s="18" customFormat="1">
      <c r="A301" s="22"/>
      <c r="B301" s="20"/>
      <c r="C301" s="20"/>
      <c r="D301" s="20"/>
      <c r="E301" s="217" t="s">
        <v>146</v>
      </c>
      <c r="F301" s="249" t="s">
        <v>280</v>
      </c>
      <c r="G301" s="228"/>
      <c r="H301" s="437">
        <f t="shared" ref="H301:J301" si="274">H148+H223+H227+H231+H250</f>
        <v>521500</v>
      </c>
      <c r="I301" s="437">
        <f t="shared" si="274"/>
        <v>300000</v>
      </c>
      <c r="J301" s="524">
        <f t="shared" si="274"/>
        <v>0</v>
      </c>
      <c r="K301" s="529">
        <f t="shared" ref="K301" si="275">K148+K223+K227+K231+K250</f>
        <v>0</v>
      </c>
      <c r="L301" s="113">
        <f t="shared" si="264"/>
        <v>0</v>
      </c>
      <c r="M301" s="113">
        <f t="shared" si="265"/>
        <v>0</v>
      </c>
    </row>
    <row r="302" spans="1:13" s="18" customFormat="1">
      <c r="A302" s="29"/>
      <c r="B302" s="60"/>
      <c r="C302" s="60"/>
      <c r="D302" s="60"/>
      <c r="E302" s="332"/>
      <c r="F302" s="332" t="s">
        <v>281</v>
      </c>
      <c r="G302" s="332"/>
      <c r="H302" s="333">
        <f t="shared" ref="H302:K302" si="276">SUM(H291+H293+H296+H298+H300)</f>
        <v>5138109.6899999995</v>
      </c>
      <c r="I302" s="333">
        <f t="shared" si="276"/>
        <v>7150460</v>
      </c>
      <c r="J302" s="333">
        <f t="shared" si="276"/>
        <v>5596206</v>
      </c>
      <c r="K302" s="333">
        <f t="shared" si="276"/>
        <v>5244027.59</v>
      </c>
      <c r="L302" s="333">
        <f t="shared" si="264"/>
        <v>102.06141764949359</v>
      </c>
      <c r="M302" s="333">
        <f t="shared" si="265"/>
        <v>93.706836202956069</v>
      </c>
    </row>
    <row r="303" spans="1:13" s="18" customFormat="1">
      <c r="A303" s="29"/>
      <c r="B303" s="60"/>
      <c r="C303" s="60"/>
      <c r="D303" s="60"/>
      <c r="E303" s="29"/>
      <c r="F303" s="29"/>
      <c r="G303" s="29"/>
      <c r="H303" s="213"/>
      <c r="I303" s="213"/>
      <c r="J303" s="213"/>
      <c r="K303" s="213"/>
      <c r="L303" s="213"/>
      <c r="M303" s="24"/>
    </row>
    <row r="304" spans="1:13" s="12" customFormat="1" ht="15" customHeight="1">
      <c r="A304" s="540" t="s">
        <v>291</v>
      </c>
      <c r="B304" s="540"/>
      <c r="C304" s="540"/>
      <c r="D304" s="540"/>
      <c r="E304" s="540"/>
      <c r="F304" s="540"/>
      <c r="G304" s="540"/>
      <c r="H304" s="540"/>
      <c r="I304" s="540"/>
      <c r="J304" s="540"/>
      <c r="K304" s="540"/>
      <c r="L304" s="540"/>
      <c r="M304" s="540"/>
    </row>
    <row r="305" spans="1:25" s="12" customFormat="1" ht="15">
      <c r="A305" s="541" t="s">
        <v>292</v>
      </c>
      <c r="B305" s="541"/>
      <c r="C305" s="541"/>
      <c r="D305" s="541"/>
      <c r="E305" s="541"/>
      <c r="F305" s="541"/>
      <c r="G305" s="541"/>
      <c r="H305" s="541"/>
      <c r="I305" s="541"/>
      <c r="J305" s="541"/>
      <c r="K305" s="541"/>
      <c r="L305" s="541"/>
      <c r="M305" s="541"/>
    </row>
    <row r="306" spans="1:25" ht="15">
      <c r="A306" s="229"/>
      <c r="B306" s="230"/>
      <c r="C306" s="230"/>
      <c r="D306" s="230"/>
      <c r="E306" s="101"/>
      <c r="F306" s="231" t="s">
        <v>293</v>
      </c>
      <c r="G306" s="232"/>
      <c r="H306" s="296"/>
      <c r="I306" s="296"/>
      <c r="J306" s="296"/>
      <c r="K306" s="296"/>
      <c r="L306" s="296"/>
      <c r="M306" s="101"/>
    </row>
    <row r="307" spans="1:25" s="13" customFormat="1" ht="19.5" customHeight="1">
      <c r="A307" s="542" t="s">
        <v>294</v>
      </c>
      <c r="B307" s="338"/>
      <c r="C307" s="339"/>
      <c r="D307" s="340"/>
      <c r="E307" s="558" t="s">
        <v>295</v>
      </c>
      <c r="F307" s="326">
        <v>1</v>
      </c>
      <c r="G307" s="566" t="s">
        <v>296</v>
      </c>
      <c r="H307" s="364">
        <v>2</v>
      </c>
      <c r="I307" s="364">
        <v>3</v>
      </c>
      <c r="J307" s="364">
        <v>4</v>
      </c>
      <c r="K307" s="364">
        <v>5</v>
      </c>
      <c r="L307" s="364">
        <v>6</v>
      </c>
      <c r="M307" s="109">
        <v>7</v>
      </c>
    </row>
    <row r="308" spans="1:25" s="13" customFormat="1" ht="19.5" customHeight="1">
      <c r="A308" s="542"/>
      <c r="B308" s="560" t="s">
        <v>38</v>
      </c>
      <c r="C308" s="561"/>
      <c r="D308" s="562"/>
      <c r="E308" s="558"/>
      <c r="F308" s="341" t="s">
        <v>297</v>
      </c>
      <c r="G308" s="566"/>
      <c r="H308" s="364" t="s">
        <v>15</v>
      </c>
      <c r="I308" s="364" t="s">
        <v>16</v>
      </c>
      <c r="J308" s="364" t="s">
        <v>17</v>
      </c>
      <c r="K308" s="364" t="s">
        <v>15</v>
      </c>
      <c r="L308" s="364" t="s">
        <v>18</v>
      </c>
      <c r="M308" s="109" t="s">
        <v>18</v>
      </c>
    </row>
    <row r="309" spans="1:25" s="13" customFormat="1" ht="20.25" customHeight="1">
      <c r="A309" s="543"/>
      <c r="B309" s="342"/>
      <c r="C309" s="343"/>
      <c r="D309" s="344"/>
      <c r="E309" s="559"/>
      <c r="F309" s="345"/>
      <c r="G309" s="567"/>
      <c r="H309" s="365">
        <v>2021</v>
      </c>
      <c r="I309" s="365">
        <v>2022</v>
      </c>
      <c r="J309" s="365">
        <v>2022</v>
      </c>
      <c r="K309" s="365">
        <v>2022</v>
      </c>
      <c r="L309" s="523" t="s">
        <v>19</v>
      </c>
      <c r="M309" s="381" t="s">
        <v>20</v>
      </c>
    </row>
    <row r="310" spans="1:25" s="18" customFormat="1">
      <c r="A310" s="68" t="s">
        <v>298</v>
      </c>
      <c r="B310" s="70"/>
      <c r="C310" s="70"/>
      <c r="D310" s="70"/>
      <c r="E310" s="69"/>
      <c r="F310" s="70"/>
      <c r="G310" s="177"/>
      <c r="H310" s="380">
        <f t="shared" ref="H310:I310" si="277">SUM(H312)</f>
        <v>1168930.6800000002</v>
      </c>
      <c r="I310" s="380">
        <f t="shared" si="277"/>
        <v>1290889.6299999999</v>
      </c>
      <c r="J310" s="380">
        <f t="shared" ref="J310" si="278">SUM(J312)</f>
        <v>1030531.63</v>
      </c>
      <c r="K310" s="380">
        <f t="shared" ref="K310" si="279">SUM(K312)</f>
        <v>996057.69999999984</v>
      </c>
      <c r="L310" s="382">
        <f t="shared" ref="L310:L311" si="280">IF(K310&gt;0,K310/H310*100,0)</f>
        <v>85.211015250279829</v>
      </c>
      <c r="M310" s="382">
        <f t="shared" ref="M310:M311" si="281">IF(K310&gt;0,K310/J310*100,0)</f>
        <v>96.654743144565074</v>
      </c>
    </row>
    <row r="311" spans="1:25" s="18" customFormat="1">
      <c r="A311" s="36" t="s">
        <v>299</v>
      </c>
      <c r="B311" s="138"/>
      <c r="C311" s="138"/>
      <c r="D311" s="138"/>
      <c r="E311" s="56"/>
      <c r="F311" s="138"/>
      <c r="G311" s="53"/>
      <c r="H311" s="361">
        <f t="shared" ref="H311:K311" si="282">H312</f>
        <v>1168930.6800000002</v>
      </c>
      <c r="I311" s="361">
        <f t="shared" si="282"/>
        <v>1290889.6299999999</v>
      </c>
      <c r="J311" s="465">
        <f t="shared" si="282"/>
        <v>1030531.63</v>
      </c>
      <c r="K311" s="465">
        <f t="shared" si="282"/>
        <v>996057.69999999984</v>
      </c>
      <c r="L311" s="382">
        <f t="shared" si="280"/>
        <v>85.211015250279829</v>
      </c>
      <c r="M311" s="382">
        <f t="shared" si="281"/>
        <v>96.654743144565074</v>
      </c>
    </row>
    <row r="312" spans="1:25" s="21" customFormat="1">
      <c r="A312" s="126" t="s">
        <v>300</v>
      </c>
      <c r="B312" s="139"/>
      <c r="C312" s="139"/>
      <c r="D312" s="139"/>
      <c r="E312" s="129"/>
      <c r="F312" s="130"/>
      <c r="G312" s="314" t="s">
        <v>301</v>
      </c>
      <c r="H312" s="466">
        <f t="shared" ref="H312" si="283">SUM(H313+H375)</f>
        <v>1168930.6800000002</v>
      </c>
      <c r="I312" s="466">
        <f t="shared" ref="I312:J312" si="284">SUM(I313+I375)</f>
        <v>1290889.6299999999</v>
      </c>
      <c r="J312" s="466">
        <f t="shared" si="284"/>
        <v>1030531.63</v>
      </c>
      <c r="K312" s="466">
        <f t="shared" ref="K312" si="285">SUM(K313+K375)</f>
        <v>996057.69999999984</v>
      </c>
      <c r="L312" s="533">
        <f t="shared" ref="L312:L317" si="286">IF(K312&gt;0,K312/H312*100,0)</f>
        <v>85.211015250279829</v>
      </c>
      <c r="M312" s="533">
        <f t="shared" ref="M312:M317" si="287">IF(K312&gt;0,K312/J312*100,0)</f>
        <v>96.654743144565074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s="21" customFormat="1">
      <c r="A313" s="81" t="s">
        <v>302</v>
      </c>
      <c r="B313" s="99"/>
      <c r="C313" s="99"/>
      <c r="D313" s="99"/>
      <c r="E313" s="82"/>
      <c r="F313" s="83"/>
      <c r="G313" s="84"/>
      <c r="H313" s="118">
        <f t="shared" ref="H313" si="288">SUM(H314+H328+H371)</f>
        <v>1165882.1800000002</v>
      </c>
      <c r="I313" s="118">
        <f t="shared" ref="I313:J313" si="289">SUM(I314+I328+I371)</f>
        <v>1038889.63</v>
      </c>
      <c r="J313" s="118">
        <f t="shared" si="289"/>
        <v>992031.63</v>
      </c>
      <c r="K313" s="118">
        <f t="shared" ref="K313" si="290">SUM(K314+K328+K371)</f>
        <v>980548.36999999988</v>
      </c>
      <c r="L313" s="246">
        <f t="shared" si="286"/>
        <v>84.103555815562743</v>
      </c>
      <c r="M313" s="246">
        <f t="shared" si="287"/>
        <v>98.842450215019852</v>
      </c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s="8" customFormat="1">
      <c r="A314" s="77"/>
      <c r="B314" s="148"/>
      <c r="C314" s="148"/>
      <c r="D314" s="148"/>
      <c r="E314" s="78">
        <v>31</v>
      </c>
      <c r="F314" s="79" t="s">
        <v>114</v>
      </c>
      <c r="G314" s="78" t="s">
        <v>301</v>
      </c>
      <c r="H314" s="119">
        <f t="shared" ref="H314" si="291">SUM(H317:H327)</f>
        <v>540539.15</v>
      </c>
      <c r="I314" s="119">
        <f t="shared" ref="I314:J314" si="292">SUM(I317:I327)</f>
        <v>357000</v>
      </c>
      <c r="J314" s="119">
        <f t="shared" si="292"/>
        <v>338100</v>
      </c>
      <c r="K314" s="119">
        <f t="shared" ref="K314" si="293">SUM(K317:K327)</f>
        <v>333681.27999999991</v>
      </c>
      <c r="L314" s="119">
        <f t="shared" si="286"/>
        <v>61.731195603500666</v>
      </c>
      <c r="M314" s="119">
        <f t="shared" si="287"/>
        <v>98.693073055309057</v>
      </c>
    </row>
    <row r="315" spans="1:25" s="8" customFormat="1">
      <c r="A315" s="149"/>
      <c r="B315" s="150"/>
      <c r="C315" s="150"/>
      <c r="D315" s="150"/>
      <c r="E315" s="151"/>
      <c r="F315" s="152" t="s">
        <v>303</v>
      </c>
      <c r="G315" s="151"/>
      <c r="H315" s="467">
        <f>SUM(H317+H319+H321+H326)</f>
        <v>445430.29</v>
      </c>
      <c r="I315" s="467">
        <f>SUM(I317+I319+I321+I326)</f>
        <v>307000</v>
      </c>
      <c r="J315" s="467">
        <f>SUM(J317+J319+J321+J326)</f>
        <v>286000</v>
      </c>
      <c r="K315" s="467">
        <f>SUM(K317+K319+K321+K326)</f>
        <v>282778.34999999998</v>
      </c>
      <c r="L315" s="533">
        <f t="shared" si="286"/>
        <v>63.484310867139271</v>
      </c>
      <c r="M315" s="533">
        <f t="shared" si="287"/>
        <v>98.873548951048946</v>
      </c>
    </row>
    <row r="316" spans="1:25" s="8" customFormat="1">
      <c r="A316" s="149"/>
      <c r="B316" s="150"/>
      <c r="C316" s="150"/>
      <c r="D316" s="150"/>
      <c r="E316" s="151"/>
      <c r="F316" s="152" t="s">
        <v>304</v>
      </c>
      <c r="G316" s="151"/>
      <c r="H316" s="467">
        <f t="shared" ref="H316" si="294">SUM(H318+H320+H327)</f>
        <v>82808.86</v>
      </c>
      <c r="I316" s="467">
        <f t="shared" ref="I316:J316" si="295">SUM(I318+I320+I327)</f>
        <v>36500</v>
      </c>
      <c r="J316" s="467">
        <f t="shared" si="295"/>
        <v>33500</v>
      </c>
      <c r="K316" s="467">
        <f t="shared" ref="K316" si="296">SUM(K318+K320+K327)</f>
        <v>32802.93</v>
      </c>
      <c r="L316" s="533">
        <f t="shared" si="286"/>
        <v>39.612826453594458</v>
      </c>
      <c r="M316" s="533">
        <f t="shared" si="287"/>
        <v>97.919194029850743</v>
      </c>
    </row>
    <row r="317" spans="1:25" s="8" customFormat="1">
      <c r="A317" s="22">
        <v>100</v>
      </c>
      <c r="B317" s="168" t="s">
        <v>267</v>
      </c>
      <c r="C317" s="168"/>
      <c r="D317" s="168"/>
      <c r="E317" s="20">
        <v>3111</v>
      </c>
      <c r="F317" s="25" t="s">
        <v>305</v>
      </c>
      <c r="G317" s="60"/>
      <c r="H317" s="113">
        <v>286896.25</v>
      </c>
      <c r="I317" s="113">
        <v>200000</v>
      </c>
      <c r="J317" s="113">
        <v>190000</v>
      </c>
      <c r="K317" s="113">
        <v>189093.93</v>
      </c>
      <c r="L317" s="113">
        <f t="shared" si="286"/>
        <v>65.910213186822759</v>
      </c>
      <c r="M317" s="113">
        <f t="shared" si="287"/>
        <v>99.523121052631581</v>
      </c>
    </row>
    <row r="318" spans="1:25" s="8" customFormat="1">
      <c r="A318" s="22">
        <v>101</v>
      </c>
      <c r="B318" s="168"/>
      <c r="C318" s="168"/>
      <c r="D318" s="194" t="s">
        <v>273</v>
      </c>
      <c r="E318" s="20" t="s">
        <v>306</v>
      </c>
      <c r="F318" s="25" t="s">
        <v>307</v>
      </c>
      <c r="G318" s="60"/>
      <c r="H318" s="195">
        <v>57827.56</v>
      </c>
      <c r="I318" s="195">
        <v>25000</v>
      </c>
      <c r="J318" s="195">
        <v>23000</v>
      </c>
      <c r="K318" s="195">
        <v>22670.41</v>
      </c>
      <c r="L318" s="113">
        <f t="shared" ref="L318:L327" si="297">IF(K318&gt;0,K318/H318*100,0)</f>
        <v>39.203469764243906</v>
      </c>
      <c r="M318" s="113">
        <f t="shared" ref="M318:M327" si="298">IF(K318&gt;0,K318/J318*100,0)</f>
        <v>98.567000000000007</v>
      </c>
    </row>
    <row r="319" spans="1:25" s="8" customFormat="1">
      <c r="A319" s="22">
        <v>102</v>
      </c>
      <c r="B319" s="168" t="s">
        <v>267</v>
      </c>
      <c r="C319" s="168"/>
      <c r="D319" s="168"/>
      <c r="E319" s="20" t="s">
        <v>306</v>
      </c>
      <c r="F319" s="25" t="s">
        <v>308</v>
      </c>
      <c r="G319" s="60"/>
      <c r="H319" s="113">
        <v>76234.22</v>
      </c>
      <c r="I319" s="113">
        <v>50000</v>
      </c>
      <c r="J319" s="113">
        <v>51000</v>
      </c>
      <c r="K319" s="113">
        <v>50118.720000000001</v>
      </c>
      <c r="L319" s="113">
        <f t="shared" si="297"/>
        <v>65.74307443560123</v>
      </c>
      <c r="M319" s="113">
        <f t="shared" si="298"/>
        <v>98.272000000000006</v>
      </c>
    </row>
    <row r="320" spans="1:25" s="8" customFormat="1">
      <c r="A320" s="22">
        <v>110</v>
      </c>
      <c r="B320" s="168"/>
      <c r="C320" s="168"/>
      <c r="D320" s="194" t="s">
        <v>273</v>
      </c>
      <c r="E320" s="20" t="s">
        <v>306</v>
      </c>
      <c r="F320" s="25" t="s">
        <v>309</v>
      </c>
      <c r="G320" s="60"/>
      <c r="H320" s="195">
        <v>14456.88</v>
      </c>
      <c r="I320" s="195">
        <v>6000</v>
      </c>
      <c r="J320" s="195">
        <v>6000</v>
      </c>
      <c r="K320" s="195">
        <v>5667.66</v>
      </c>
      <c r="L320" s="113">
        <f t="shared" si="297"/>
        <v>39.20389461626575</v>
      </c>
      <c r="M320" s="113">
        <f t="shared" si="298"/>
        <v>94.460999999999999</v>
      </c>
    </row>
    <row r="321" spans="1:13" s="8" customFormat="1">
      <c r="A321" s="22">
        <v>103</v>
      </c>
      <c r="B321" s="168" t="s">
        <v>267</v>
      </c>
      <c r="C321" s="168"/>
      <c r="D321" s="168"/>
      <c r="E321" s="20" t="s">
        <v>306</v>
      </c>
      <c r="F321" s="25" t="s">
        <v>310</v>
      </c>
      <c r="G321" s="60"/>
      <c r="H321" s="113">
        <v>18000.25</v>
      </c>
      <c r="I321" s="113">
        <v>12000</v>
      </c>
      <c r="J321" s="113">
        <v>12000</v>
      </c>
      <c r="K321" s="113">
        <v>11381.73</v>
      </c>
      <c r="L321" s="113">
        <f t="shared" si="297"/>
        <v>63.230955125623254</v>
      </c>
      <c r="M321" s="113">
        <f t="shared" si="298"/>
        <v>94.847749999999991</v>
      </c>
    </row>
    <row r="322" spans="1:13" s="8" customFormat="1">
      <c r="A322" s="22">
        <v>104</v>
      </c>
      <c r="B322" s="168" t="s">
        <v>267</v>
      </c>
      <c r="C322" s="168"/>
      <c r="D322" s="168"/>
      <c r="E322" s="58">
        <v>3121</v>
      </c>
      <c r="F322" s="26" t="s">
        <v>311</v>
      </c>
      <c r="G322" s="60"/>
      <c r="H322" s="113">
        <v>2800</v>
      </c>
      <c r="I322" s="113">
        <v>1600</v>
      </c>
      <c r="J322" s="113">
        <v>1600</v>
      </c>
      <c r="K322" s="113">
        <v>1600</v>
      </c>
      <c r="L322" s="113">
        <f t="shared" si="297"/>
        <v>57.142857142857139</v>
      </c>
      <c r="M322" s="113">
        <f t="shared" si="298"/>
        <v>100</v>
      </c>
    </row>
    <row r="323" spans="1:13" s="8" customFormat="1">
      <c r="A323" s="22">
        <v>105</v>
      </c>
      <c r="B323" s="168" t="s">
        <v>267</v>
      </c>
      <c r="C323" s="168"/>
      <c r="D323" s="168"/>
      <c r="E323" s="20" t="s">
        <v>312</v>
      </c>
      <c r="F323" s="26" t="s">
        <v>313</v>
      </c>
      <c r="G323" s="60"/>
      <c r="H323" s="113">
        <v>4800</v>
      </c>
      <c r="I323" s="113">
        <v>4500</v>
      </c>
      <c r="J323" s="113">
        <v>5000</v>
      </c>
      <c r="K323" s="113">
        <v>5000</v>
      </c>
      <c r="L323" s="113">
        <f t="shared" si="297"/>
        <v>104.16666666666667</v>
      </c>
      <c r="M323" s="113">
        <f t="shared" si="298"/>
        <v>100</v>
      </c>
    </row>
    <row r="324" spans="1:13" s="8" customFormat="1">
      <c r="A324" s="22">
        <v>106</v>
      </c>
      <c r="B324" s="168" t="s">
        <v>267</v>
      </c>
      <c r="C324" s="168"/>
      <c r="D324" s="168"/>
      <c r="E324" s="20" t="s">
        <v>312</v>
      </c>
      <c r="F324" s="26" t="s">
        <v>314</v>
      </c>
      <c r="G324" s="60"/>
      <c r="H324" s="113">
        <v>2700</v>
      </c>
      <c r="I324" s="113">
        <v>4400</v>
      </c>
      <c r="J324" s="113">
        <v>6000</v>
      </c>
      <c r="K324" s="113">
        <v>6000</v>
      </c>
      <c r="L324" s="113">
        <f t="shared" si="297"/>
        <v>222.22222222222223</v>
      </c>
      <c r="M324" s="113">
        <f t="shared" si="298"/>
        <v>100</v>
      </c>
    </row>
    <row r="325" spans="1:13" s="8" customFormat="1">
      <c r="A325" s="22">
        <v>107</v>
      </c>
      <c r="B325" s="168" t="s">
        <v>267</v>
      </c>
      <c r="C325" s="168"/>
      <c r="D325" s="168"/>
      <c r="E325" s="20" t="s">
        <v>312</v>
      </c>
      <c r="F325" s="26" t="s">
        <v>315</v>
      </c>
      <c r="G325" s="60"/>
      <c r="H325" s="311">
        <v>2000</v>
      </c>
      <c r="I325" s="311">
        <v>3000</v>
      </c>
      <c r="J325" s="311">
        <v>6000</v>
      </c>
      <c r="K325" s="311">
        <v>5500</v>
      </c>
      <c r="L325" s="113">
        <f t="shared" si="297"/>
        <v>275</v>
      </c>
      <c r="M325" s="113">
        <f t="shared" si="298"/>
        <v>91.666666666666657</v>
      </c>
    </row>
    <row r="326" spans="1:13" s="10" customFormat="1">
      <c r="A326" s="22">
        <v>108</v>
      </c>
      <c r="B326" s="168" t="s">
        <v>267</v>
      </c>
      <c r="C326" s="168"/>
      <c r="D326" s="168"/>
      <c r="E326" s="20">
        <v>3132</v>
      </c>
      <c r="F326" s="27" t="s">
        <v>316</v>
      </c>
      <c r="G326" s="71"/>
      <c r="H326" s="113">
        <v>64299.57</v>
      </c>
      <c r="I326" s="113">
        <v>45000</v>
      </c>
      <c r="J326" s="113">
        <v>33000</v>
      </c>
      <c r="K326" s="113">
        <v>32183.97</v>
      </c>
      <c r="L326" s="113">
        <f t="shared" si="297"/>
        <v>50.053165207792219</v>
      </c>
      <c r="M326" s="113">
        <f t="shared" si="298"/>
        <v>97.527181818181816</v>
      </c>
    </row>
    <row r="327" spans="1:13" s="10" customFormat="1">
      <c r="A327" s="22">
        <v>111</v>
      </c>
      <c r="B327" s="168"/>
      <c r="C327" s="168"/>
      <c r="D327" s="194" t="s">
        <v>273</v>
      </c>
      <c r="E327" s="20" t="s">
        <v>317</v>
      </c>
      <c r="F327" s="27" t="s">
        <v>318</v>
      </c>
      <c r="G327" s="71"/>
      <c r="H327" s="471">
        <v>10524.42</v>
      </c>
      <c r="I327" s="471">
        <v>5500</v>
      </c>
      <c r="J327" s="195">
        <v>4500</v>
      </c>
      <c r="K327" s="195">
        <v>4464.8599999999997</v>
      </c>
      <c r="L327" s="113">
        <f t="shared" si="297"/>
        <v>42.423810528276142</v>
      </c>
      <c r="M327" s="113">
        <f t="shared" si="298"/>
        <v>99.219111111111104</v>
      </c>
    </row>
    <row r="328" spans="1:13">
      <c r="A328" s="80"/>
      <c r="B328" s="78"/>
      <c r="C328" s="78"/>
      <c r="D328" s="78"/>
      <c r="E328" s="78">
        <v>32</v>
      </c>
      <c r="F328" s="79" t="s">
        <v>124</v>
      </c>
      <c r="G328" s="78" t="s">
        <v>301</v>
      </c>
      <c r="H328" s="499">
        <f t="shared" ref="H328" si="299">SUM(H329:H370)</f>
        <v>607308.09000000008</v>
      </c>
      <c r="I328" s="499">
        <f t="shared" ref="I328:J328" si="300">SUM(I329:I370)</f>
        <v>658889.63</v>
      </c>
      <c r="J328" s="119">
        <f t="shared" si="300"/>
        <v>635931.63</v>
      </c>
      <c r="K328" s="119">
        <f t="shared" ref="K328" si="301">SUM(K329:K370)</f>
        <v>629679.65</v>
      </c>
      <c r="L328" s="119">
        <f>IF(K328&gt;0,K328/H328*100,0)</f>
        <v>103.68372501015092</v>
      </c>
      <c r="M328" s="119">
        <f>IF(K328&gt;0,K328/J328*100,0)</f>
        <v>99.016878591178113</v>
      </c>
    </row>
    <row r="329" spans="1:13">
      <c r="A329" s="22">
        <v>115</v>
      </c>
      <c r="B329" s="168" t="s">
        <v>267</v>
      </c>
      <c r="C329" s="168"/>
      <c r="D329" s="168"/>
      <c r="E329" s="20">
        <v>3211</v>
      </c>
      <c r="F329" s="25" t="s">
        <v>126</v>
      </c>
      <c r="G329" s="60"/>
      <c r="H329" s="214">
        <v>1464</v>
      </c>
      <c r="I329" s="214">
        <v>2000</v>
      </c>
      <c r="J329" s="113">
        <v>1500</v>
      </c>
      <c r="K329" s="113">
        <v>1191.48</v>
      </c>
      <c r="L329" s="113">
        <f t="shared" ref="L329:L370" si="302">IF(K329&gt;0,K329/H329*100,0)</f>
        <v>81.385245901639351</v>
      </c>
      <c r="M329" s="113">
        <f t="shared" ref="M329:M370" si="303">IF(K329&gt;0,K329/J329*100,0)</f>
        <v>79.432000000000002</v>
      </c>
    </row>
    <row r="330" spans="1:13">
      <c r="A330" s="22">
        <v>116</v>
      </c>
      <c r="B330" s="168" t="s">
        <v>267</v>
      </c>
      <c r="C330" s="168"/>
      <c r="D330" s="168"/>
      <c r="E330" s="20">
        <v>3212</v>
      </c>
      <c r="F330" s="25" t="s">
        <v>127</v>
      </c>
      <c r="G330" s="60"/>
      <c r="H330" s="500">
        <v>12886.88</v>
      </c>
      <c r="I330" s="500">
        <v>19000</v>
      </c>
      <c r="J330" s="450">
        <v>22000</v>
      </c>
      <c r="K330" s="450">
        <v>21743.040000000001</v>
      </c>
      <c r="L330" s="113">
        <f t="shared" si="302"/>
        <v>168.72229740635439</v>
      </c>
      <c r="M330" s="113">
        <f t="shared" si="303"/>
        <v>98.832000000000008</v>
      </c>
    </row>
    <row r="331" spans="1:13">
      <c r="A331" s="22">
        <v>116</v>
      </c>
      <c r="B331" s="168"/>
      <c r="C331" s="168"/>
      <c r="D331" s="194" t="s">
        <v>273</v>
      </c>
      <c r="E331" s="20" t="s">
        <v>319</v>
      </c>
      <c r="F331" s="25" t="s">
        <v>128</v>
      </c>
      <c r="G331" s="60"/>
      <c r="H331" s="456">
        <v>4500</v>
      </c>
      <c r="I331" s="456">
        <v>1000</v>
      </c>
      <c r="J331" s="195">
        <v>1000</v>
      </c>
      <c r="K331" s="195">
        <v>1000</v>
      </c>
      <c r="L331" s="113">
        <f t="shared" si="302"/>
        <v>22.222222222222221</v>
      </c>
      <c r="M331" s="113">
        <f t="shared" si="303"/>
        <v>100</v>
      </c>
    </row>
    <row r="332" spans="1:13">
      <c r="A332" s="22">
        <v>117</v>
      </c>
      <c r="B332" s="168" t="s">
        <v>267</v>
      </c>
      <c r="C332" s="168"/>
      <c r="D332" s="168"/>
      <c r="E332" s="20">
        <v>3213</v>
      </c>
      <c r="F332" s="25" t="s">
        <v>320</v>
      </c>
      <c r="G332" s="60"/>
      <c r="H332" s="214">
        <v>2375</v>
      </c>
      <c r="I332" s="214">
        <v>7000</v>
      </c>
      <c r="J332" s="113">
        <v>7000</v>
      </c>
      <c r="K332" s="113">
        <v>6530</v>
      </c>
      <c r="L332" s="113">
        <f t="shared" si="302"/>
        <v>274.94736842105266</v>
      </c>
      <c r="M332" s="113">
        <f t="shared" si="303"/>
        <v>93.285714285714278</v>
      </c>
    </row>
    <row r="333" spans="1:13">
      <c r="A333" s="22">
        <v>120</v>
      </c>
      <c r="B333" s="168" t="s">
        <v>267</v>
      </c>
      <c r="C333" s="168"/>
      <c r="D333" s="168"/>
      <c r="E333" s="20" t="s">
        <v>321</v>
      </c>
      <c r="F333" s="26" t="s">
        <v>322</v>
      </c>
      <c r="G333" s="60"/>
      <c r="H333" s="214">
        <v>5896.8</v>
      </c>
      <c r="I333" s="214">
        <v>15000</v>
      </c>
      <c r="J333" s="113">
        <v>12000</v>
      </c>
      <c r="K333" s="113">
        <v>10579.84</v>
      </c>
      <c r="L333" s="113">
        <f t="shared" si="302"/>
        <v>179.41663274996608</v>
      </c>
      <c r="M333" s="113">
        <f t="shared" si="303"/>
        <v>88.165333333333336</v>
      </c>
    </row>
    <row r="334" spans="1:13">
      <c r="A334" s="22">
        <v>121</v>
      </c>
      <c r="B334" s="168" t="s">
        <v>267</v>
      </c>
      <c r="C334" s="168"/>
      <c r="D334" s="168"/>
      <c r="E334" s="20" t="s">
        <v>321</v>
      </c>
      <c r="F334" s="26" t="s">
        <v>323</v>
      </c>
      <c r="G334" s="60"/>
      <c r="H334" s="214">
        <v>4000</v>
      </c>
      <c r="I334" s="214">
        <v>4000</v>
      </c>
      <c r="J334" s="113">
        <v>5200</v>
      </c>
      <c r="K334" s="113">
        <v>5118.7</v>
      </c>
      <c r="L334" s="113">
        <f t="shared" si="302"/>
        <v>127.96749999999999</v>
      </c>
      <c r="M334" s="113">
        <f t="shared" si="303"/>
        <v>98.436538461538461</v>
      </c>
    </row>
    <row r="335" spans="1:13">
      <c r="A335" s="22">
        <v>122</v>
      </c>
      <c r="B335" s="168" t="s">
        <v>267</v>
      </c>
      <c r="C335" s="168"/>
      <c r="D335" s="168"/>
      <c r="E335" s="20" t="s">
        <v>321</v>
      </c>
      <c r="F335" s="26" t="s">
        <v>324</v>
      </c>
      <c r="G335" s="60"/>
      <c r="H335" s="214">
        <v>790.54</v>
      </c>
      <c r="I335" s="214">
        <v>2000</v>
      </c>
      <c r="J335" s="113">
        <v>2000</v>
      </c>
      <c r="K335" s="113">
        <v>1758.86</v>
      </c>
      <c r="L335" s="113">
        <f t="shared" si="302"/>
        <v>222.48842563311152</v>
      </c>
      <c r="M335" s="113">
        <f t="shared" si="303"/>
        <v>87.942999999999998</v>
      </c>
    </row>
    <row r="336" spans="1:13">
      <c r="A336" s="22">
        <v>123</v>
      </c>
      <c r="B336" s="168" t="s">
        <v>267</v>
      </c>
      <c r="C336" s="168"/>
      <c r="D336" s="168"/>
      <c r="E336" s="20" t="s">
        <v>321</v>
      </c>
      <c r="F336" s="26" t="s">
        <v>325</v>
      </c>
      <c r="G336" s="60"/>
      <c r="H336" s="214">
        <v>4539.1000000000004</v>
      </c>
      <c r="I336" s="214">
        <v>7000</v>
      </c>
      <c r="J336" s="113">
        <v>7000</v>
      </c>
      <c r="K336" s="113">
        <v>8097.63</v>
      </c>
      <c r="L336" s="113">
        <f t="shared" si="302"/>
        <v>178.3972593685973</v>
      </c>
      <c r="M336" s="113">
        <f t="shared" si="303"/>
        <v>115.68042857142858</v>
      </c>
    </row>
    <row r="337" spans="1:13">
      <c r="A337" s="22">
        <v>124</v>
      </c>
      <c r="B337" s="168" t="s">
        <v>267</v>
      </c>
      <c r="C337" s="168"/>
      <c r="D337" s="168"/>
      <c r="E337" s="20">
        <v>3223</v>
      </c>
      <c r="F337" s="25" t="s">
        <v>326</v>
      </c>
      <c r="G337" s="60"/>
      <c r="H337" s="214">
        <v>10181.540000000001</v>
      </c>
      <c r="I337" s="214">
        <v>12000</v>
      </c>
      <c r="J337" s="113">
        <v>8000</v>
      </c>
      <c r="K337" s="113">
        <v>8222.32</v>
      </c>
      <c r="L337" s="113">
        <f t="shared" si="302"/>
        <v>80.757134971723318</v>
      </c>
      <c r="M337" s="113">
        <f t="shared" si="303"/>
        <v>102.779</v>
      </c>
    </row>
    <row r="338" spans="1:13">
      <c r="A338" s="22">
        <v>125</v>
      </c>
      <c r="B338" s="168" t="s">
        <v>267</v>
      </c>
      <c r="C338" s="168"/>
      <c r="D338" s="168"/>
      <c r="E338" s="20" t="s">
        <v>327</v>
      </c>
      <c r="F338" s="25" t="s">
        <v>328</v>
      </c>
      <c r="G338" s="60"/>
      <c r="H338" s="214">
        <v>18181.46</v>
      </c>
      <c r="I338" s="214">
        <v>25000</v>
      </c>
      <c r="J338" s="113">
        <v>12000</v>
      </c>
      <c r="K338" s="113">
        <v>10208.36</v>
      </c>
      <c r="L338" s="113">
        <f t="shared" si="302"/>
        <v>56.14708609759613</v>
      </c>
      <c r="M338" s="113">
        <f t="shared" si="303"/>
        <v>85.069666666666677</v>
      </c>
    </row>
    <row r="339" spans="1:13">
      <c r="A339" s="22">
        <v>126</v>
      </c>
      <c r="B339" s="168" t="s">
        <v>267</v>
      </c>
      <c r="C339" s="168"/>
      <c r="D339" s="168"/>
      <c r="E339" s="20" t="s">
        <v>327</v>
      </c>
      <c r="F339" s="25" t="s">
        <v>329</v>
      </c>
      <c r="G339" s="60"/>
      <c r="H339" s="214">
        <v>2671.22</v>
      </c>
      <c r="I339" s="214">
        <v>4000</v>
      </c>
      <c r="J339" s="113">
        <v>1600</v>
      </c>
      <c r="K339" s="113">
        <v>1543.63</v>
      </c>
      <c r="L339" s="113">
        <f t="shared" si="302"/>
        <v>57.787452924132054</v>
      </c>
      <c r="M339" s="113">
        <f t="shared" si="303"/>
        <v>96.476875000000007</v>
      </c>
    </row>
    <row r="340" spans="1:13" s="18" customFormat="1">
      <c r="A340" s="22">
        <v>127</v>
      </c>
      <c r="B340" s="168" t="s">
        <v>267</v>
      </c>
      <c r="C340" s="168"/>
      <c r="D340" s="168"/>
      <c r="E340" s="20">
        <v>3224</v>
      </c>
      <c r="F340" s="27" t="s">
        <v>330</v>
      </c>
      <c r="G340" s="71"/>
      <c r="H340" s="214">
        <v>3036.97</v>
      </c>
      <c r="I340" s="214">
        <v>4000</v>
      </c>
      <c r="J340" s="113">
        <v>2000</v>
      </c>
      <c r="K340" s="113">
        <v>579.79999999999995</v>
      </c>
      <c r="L340" s="113">
        <f t="shared" si="302"/>
        <v>19.091397017421972</v>
      </c>
      <c r="M340" s="113">
        <f t="shared" si="303"/>
        <v>28.99</v>
      </c>
    </row>
    <row r="341" spans="1:13" s="10" customFormat="1">
      <c r="A341" s="22">
        <v>128</v>
      </c>
      <c r="B341" s="168" t="s">
        <v>267</v>
      </c>
      <c r="C341" s="168"/>
      <c r="D341" s="168"/>
      <c r="E341" s="20">
        <v>3225</v>
      </c>
      <c r="F341" s="25" t="s">
        <v>331</v>
      </c>
      <c r="G341" s="60"/>
      <c r="H341" s="214">
        <v>399</v>
      </c>
      <c r="I341" s="214">
        <v>15000</v>
      </c>
      <c r="J341" s="113">
        <v>3500</v>
      </c>
      <c r="K341" s="113">
        <v>3358.94</v>
      </c>
      <c r="L341" s="113">
        <f t="shared" si="302"/>
        <v>841.83959899749379</v>
      </c>
      <c r="M341" s="113">
        <f t="shared" si="303"/>
        <v>95.969714285714289</v>
      </c>
    </row>
    <row r="342" spans="1:13" s="10" customFormat="1">
      <c r="A342" s="22">
        <v>129</v>
      </c>
      <c r="B342" s="168" t="s">
        <v>267</v>
      </c>
      <c r="C342" s="168"/>
      <c r="D342" s="168"/>
      <c r="E342" s="20" t="s">
        <v>332</v>
      </c>
      <c r="F342" s="25" t="s">
        <v>140</v>
      </c>
      <c r="G342" s="60"/>
      <c r="H342" s="214">
        <v>877.5</v>
      </c>
      <c r="I342" s="214">
        <v>2000</v>
      </c>
      <c r="J342" s="113">
        <v>2200</v>
      </c>
      <c r="K342" s="113">
        <v>2115</v>
      </c>
      <c r="L342" s="113">
        <f t="shared" si="302"/>
        <v>241.02564102564102</v>
      </c>
      <c r="M342" s="113">
        <f t="shared" si="303"/>
        <v>96.136363636363626</v>
      </c>
    </row>
    <row r="343" spans="1:13">
      <c r="A343" s="22">
        <v>130</v>
      </c>
      <c r="B343" s="168" t="s">
        <v>267</v>
      </c>
      <c r="C343" s="168"/>
      <c r="D343" s="168"/>
      <c r="E343" s="20">
        <v>3231</v>
      </c>
      <c r="F343" s="25" t="s">
        <v>333</v>
      </c>
      <c r="G343" s="60"/>
      <c r="H343" s="500">
        <v>22828.49</v>
      </c>
      <c r="I343" s="500">
        <v>18000</v>
      </c>
      <c r="J343" s="450">
        <v>16000</v>
      </c>
      <c r="K343" s="450">
        <v>16575.18</v>
      </c>
      <c r="L343" s="113">
        <f t="shared" si="302"/>
        <v>72.607430452036027</v>
      </c>
      <c r="M343" s="113">
        <f t="shared" si="303"/>
        <v>103.594875</v>
      </c>
    </row>
    <row r="344" spans="1:13">
      <c r="A344" s="22">
        <v>131</v>
      </c>
      <c r="B344" s="168" t="s">
        <v>267</v>
      </c>
      <c r="C344" s="168"/>
      <c r="D344" s="168"/>
      <c r="E344" s="20" t="s">
        <v>334</v>
      </c>
      <c r="F344" s="25" t="s">
        <v>335</v>
      </c>
      <c r="G344" s="60"/>
      <c r="H344" s="214">
        <v>7669.6</v>
      </c>
      <c r="I344" s="214">
        <v>5000</v>
      </c>
      <c r="J344" s="113">
        <v>4500</v>
      </c>
      <c r="K344" s="113">
        <v>3903.97</v>
      </c>
      <c r="L344" s="113">
        <f t="shared" si="302"/>
        <v>50.901872327109622</v>
      </c>
      <c r="M344" s="113">
        <f t="shared" si="303"/>
        <v>86.754888888888885</v>
      </c>
    </row>
    <row r="345" spans="1:13">
      <c r="A345" s="22">
        <v>132</v>
      </c>
      <c r="B345" s="168" t="s">
        <v>267</v>
      </c>
      <c r="C345" s="168"/>
      <c r="D345" s="168"/>
      <c r="E345" s="20" t="s">
        <v>334</v>
      </c>
      <c r="F345" s="25" t="s">
        <v>336</v>
      </c>
      <c r="G345" s="60"/>
      <c r="H345" s="500">
        <v>2494.66</v>
      </c>
      <c r="I345" s="500">
        <v>5000</v>
      </c>
      <c r="J345" s="450">
        <v>6000</v>
      </c>
      <c r="K345" s="450">
        <v>5824.51</v>
      </c>
      <c r="L345" s="113">
        <f t="shared" si="302"/>
        <v>233.47911138191176</v>
      </c>
      <c r="M345" s="113">
        <f t="shared" si="303"/>
        <v>97.075166666666661</v>
      </c>
    </row>
    <row r="346" spans="1:13">
      <c r="A346" s="22">
        <v>133</v>
      </c>
      <c r="B346" s="168" t="s">
        <v>267</v>
      </c>
      <c r="C346" s="168"/>
      <c r="D346" s="168"/>
      <c r="E346" s="20" t="s">
        <v>334</v>
      </c>
      <c r="F346" s="25" t="s">
        <v>337</v>
      </c>
      <c r="G346" s="60"/>
      <c r="H346" s="214">
        <v>10479.4</v>
      </c>
      <c r="I346" s="214">
        <v>12000</v>
      </c>
      <c r="J346" s="113">
        <v>14000</v>
      </c>
      <c r="K346" s="113">
        <v>13563.45</v>
      </c>
      <c r="L346" s="113">
        <f t="shared" si="302"/>
        <v>129.4296429184877</v>
      </c>
      <c r="M346" s="113">
        <f t="shared" si="303"/>
        <v>96.881785714285712</v>
      </c>
    </row>
    <row r="347" spans="1:13">
      <c r="A347" s="22">
        <v>134</v>
      </c>
      <c r="B347" s="168" t="s">
        <v>267</v>
      </c>
      <c r="C347" s="168"/>
      <c r="D347" s="168"/>
      <c r="E347" s="20">
        <v>3232</v>
      </c>
      <c r="F347" s="25" t="s">
        <v>338</v>
      </c>
      <c r="G347" s="60"/>
      <c r="H347" s="214">
        <v>5041.6400000000003</v>
      </c>
      <c r="I347" s="214">
        <v>10000</v>
      </c>
      <c r="J347" s="113">
        <v>3000</v>
      </c>
      <c r="K347" s="113">
        <v>2075</v>
      </c>
      <c r="L347" s="113">
        <f t="shared" si="302"/>
        <v>41.157242484588345</v>
      </c>
      <c r="M347" s="113">
        <f t="shared" si="303"/>
        <v>69.166666666666671</v>
      </c>
    </row>
    <row r="348" spans="1:13">
      <c r="A348" s="22">
        <v>135</v>
      </c>
      <c r="B348" s="168" t="s">
        <v>267</v>
      </c>
      <c r="C348" s="168"/>
      <c r="D348" s="168"/>
      <c r="E348" s="20">
        <v>3233</v>
      </c>
      <c r="F348" s="25" t="s">
        <v>148</v>
      </c>
      <c r="G348" s="60"/>
      <c r="H348" s="214">
        <v>31115</v>
      </c>
      <c r="I348" s="214">
        <v>25000</v>
      </c>
      <c r="J348" s="113">
        <v>63000</v>
      </c>
      <c r="K348" s="113">
        <v>62904.25</v>
      </c>
      <c r="L348" s="113">
        <f t="shared" si="302"/>
        <v>202.16696127269805</v>
      </c>
      <c r="M348" s="113">
        <f t="shared" si="303"/>
        <v>99.848015873015868</v>
      </c>
    </row>
    <row r="349" spans="1:13">
      <c r="A349" s="22">
        <v>136</v>
      </c>
      <c r="B349" s="168" t="s">
        <v>267</v>
      </c>
      <c r="C349" s="168"/>
      <c r="D349" s="168"/>
      <c r="E349" s="20">
        <v>3234</v>
      </c>
      <c r="F349" s="25" t="s">
        <v>339</v>
      </c>
      <c r="G349" s="60"/>
      <c r="H349" s="214">
        <v>22208.95</v>
      </c>
      <c r="I349" s="214">
        <v>25000</v>
      </c>
      <c r="J349" s="113">
        <v>32000</v>
      </c>
      <c r="K349" s="113">
        <v>32611.42</v>
      </c>
      <c r="L349" s="113">
        <f t="shared" si="302"/>
        <v>146.83908964629126</v>
      </c>
      <c r="M349" s="113">
        <f t="shared" si="303"/>
        <v>101.91068749999998</v>
      </c>
    </row>
    <row r="350" spans="1:13" s="17" customFormat="1">
      <c r="A350" s="22">
        <v>137</v>
      </c>
      <c r="B350" s="168" t="s">
        <v>267</v>
      </c>
      <c r="C350" s="168"/>
      <c r="D350" s="168"/>
      <c r="E350" s="20">
        <v>3235</v>
      </c>
      <c r="F350" s="25" t="s">
        <v>150</v>
      </c>
      <c r="G350" s="60"/>
      <c r="H350" s="214">
        <v>0</v>
      </c>
      <c r="I350" s="214">
        <v>5000</v>
      </c>
      <c r="J350" s="113">
        <v>100</v>
      </c>
      <c r="K350" s="113">
        <v>80</v>
      </c>
      <c r="L350" s="113">
        <v>0</v>
      </c>
      <c r="M350" s="113">
        <f t="shared" si="303"/>
        <v>80</v>
      </c>
    </row>
    <row r="351" spans="1:13" s="17" customFormat="1">
      <c r="A351" s="22">
        <v>138</v>
      </c>
      <c r="B351" s="168" t="s">
        <v>267</v>
      </c>
      <c r="C351" s="168"/>
      <c r="D351" s="168"/>
      <c r="E351" s="20" t="s">
        <v>340</v>
      </c>
      <c r="F351" s="25" t="s">
        <v>341</v>
      </c>
      <c r="G351" s="60"/>
      <c r="H351" s="214">
        <v>23278.75</v>
      </c>
      <c r="I351" s="214">
        <v>30000</v>
      </c>
      <c r="J351" s="113">
        <v>23000</v>
      </c>
      <c r="K351" s="113">
        <v>22330</v>
      </c>
      <c r="L351" s="113">
        <f t="shared" si="302"/>
        <v>95.924394565859416</v>
      </c>
      <c r="M351" s="113">
        <f t="shared" si="303"/>
        <v>97.086956521739125</v>
      </c>
    </row>
    <row r="352" spans="1:13" s="17" customFormat="1">
      <c r="A352" s="22">
        <v>139</v>
      </c>
      <c r="B352" s="168" t="s">
        <v>267</v>
      </c>
      <c r="C352" s="168"/>
      <c r="D352" s="168"/>
      <c r="E352" s="20" t="s">
        <v>342</v>
      </c>
      <c r="F352" s="25" t="s">
        <v>343</v>
      </c>
      <c r="G352" s="60"/>
      <c r="H352" s="214">
        <v>0</v>
      </c>
      <c r="I352" s="214">
        <v>10000</v>
      </c>
      <c r="J352" s="113">
        <v>0</v>
      </c>
      <c r="K352" s="113">
        <v>0</v>
      </c>
      <c r="L352" s="113">
        <f t="shared" si="302"/>
        <v>0</v>
      </c>
      <c r="M352" s="113">
        <f t="shared" si="303"/>
        <v>0</v>
      </c>
    </row>
    <row r="353" spans="1:13">
      <c r="A353" s="22">
        <v>140</v>
      </c>
      <c r="B353" s="168" t="s">
        <v>267</v>
      </c>
      <c r="C353" s="168"/>
      <c r="D353" s="168"/>
      <c r="E353" s="20">
        <v>3237</v>
      </c>
      <c r="F353" s="25" t="s">
        <v>344</v>
      </c>
      <c r="G353" s="60"/>
      <c r="H353" s="214">
        <v>26172.25</v>
      </c>
      <c r="I353" s="214">
        <v>60000</v>
      </c>
      <c r="J353" s="113">
        <v>90000</v>
      </c>
      <c r="K353" s="113">
        <v>95887.69</v>
      </c>
      <c r="L353" s="113">
        <f t="shared" si="302"/>
        <v>366.37159586967113</v>
      </c>
      <c r="M353" s="113">
        <f t="shared" si="303"/>
        <v>106.54187777777777</v>
      </c>
    </row>
    <row r="354" spans="1:13">
      <c r="A354" s="22">
        <v>141</v>
      </c>
      <c r="B354" s="168" t="s">
        <v>267</v>
      </c>
      <c r="C354" s="168"/>
      <c r="D354" s="168"/>
      <c r="E354" s="20" t="s">
        <v>342</v>
      </c>
      <c r="F354" s="25" t="s">
        <v>345</v>
      </c>
      <c r="G354" s="60"/>
      <c r="H354" s="214">
        <v>60000</v>
      </c>
      <c r="I354" s="214">
        <v>60000</v>
      </c>
      <c r="J354" s="113">
        <v>60000</v>
      </c>
      <c r="K354" s="113">
        <v>60000</v>
      </c>
      <c r="L354" s="113">
        <f t="shared" si="302"/>
        <v>100</v>
      </c>
      <c r="M354" s="113">
        <f t="shared" si="303"/>
        <v>100</v>
      </c>
    </row>
    <row r="355" spans="1:13">
      <c r="A355" s="22">
        <v>142</v>
      </c>
      <c r="B355" s="168" t="s">
        <v>267</v>
      </c>
      <c r="C355" s="168"/>
      <c r="D355" s="168"/>
      <c r="E355" s="20">
        <v>3237</v>
      </c>
      <c r="F355" s="25" t="s">
        <v>346</v>
      </c>
      <c r="G355" s="60"/>
      <c r="H355" s="501">
        <v>48179.38</v>
      </c>
      <c r="I355" s="501">
        <v>90000</v>
      </c>
      <c r="J355" s="311">
        <v>90000</v>
      </c>
      <c r="K355" s="311">
        <v>89583.24</v>
      </c>
      <c r="L355" s="113">
        <f t="shared" si="302"/>
        <v>185.93688835348237</v>
      </c>
      <c r="M355" s="113">
        <f t="shared" si="303"/>
        <v>99.536933333333337</v>
      </c>
    </row>
    <row r="356" spans="1:13">
      <c r="A356" s="22">
        <v>143</v>
      </c>
      <c r="B356" s="168" t="s">
        <v>267</v>
      </c>
      <c r="C356" s="168"/>
      <c r="D356" s="168"/>
      <c r="E356" s="20" t="s">
        <v>342</v>
      </c>
      <c r="F356" s="25" t="s">
        <v>347</v>
      </c>
      <c r="G356" s="60"/>
      <c r="H356" s="214">
        <v>11269.82</v>
      </c>
      <c r="I356" s="214">
        <v>0</v>
      </c>
      <c r="J356" s="113">
        <v>0</v>
      </c>
      <c r="K356" s="113">
        <v>0</v>
      </c>
      <c r="L356" s="113">
        <f t="shared" si="302"/>
        <v>0</v>
      </c>
      <c r="M356" s="113">
        <f t="shared" si="303"/>
        <v>0</v>
      </c>
    </row>
    <row r="357" spans="1:13">
      <c r="A357" s="22">
        <v>144</v>
      </c>
      <c r="B357" s="168" t="s">
        <v>267</v>
      </c>
      <c r="C357" s="168"/>
      <c r="D357" s="168"/>
      <c r="E357" s="20">
        <v>3238</v>
      </c>
      <c r="F357" s="25" t="s">
        <v>348</v>
      </c>
      <c r="G357" s="60"/>
      <c r="H357" s="214">
        <v>1400</v>
      </c>
      <c r="I357" s="214">
        <v>4000</v>
      </c>
      <c r="J357" s="113">
        <v>7000</v>
      </c>
      <c r="K357" s="113">
        <v>6900</v>
      </c>
      <c r="L357" s="113">
        <f t="shared" si="302"/>
        <v>492.85714285714289</v>
      </c>
      <c r="M357" s="113">
        <f t="shared" si="303"/>
        <v>98.571428571428584</v>
      </c>
    </row>
    <row r="358" spans="1:13">
      <c r="A358" s="22">
        <v>145</v>
      </c>
      <c r="B358" s="168" t="s">
        <v>267</v>
      </c>
      <c r="C358" s="168"/>
      <c r="D358" s="168"/>
      <c r="E358" s="20">
        <v>3239</v>
      </c>
      <c r="F358" s="25" t="s">
        <v>349</v>
      </c>
      <c r="G358" s="60"/>
      <c r="H358" s="214">
        <v>30166.71</v>
      </c>
      <c r="I358" s="214">
        <v>70000</v>
      </c>
      <c r="J358" s="113">
        <v>41000</v>
      </c>
      <c r="K358" s="113">
        <v>39457.57</v>
      </c>
      <c r="L358" s="113">
        <f t="shared" si="302"/>
        <v>130.79838669845006</v>
      </c>
      <c r="M358" s="113">
        <f t="shared" si="303"/>
        <v>96.237975609756106</v>
      </c>
    </row>
    <row r="359" spans="1:13">
      <c r="A359" s="22">
        <v>146</v>
      </c>
      <c r="B359" s="168" t="s">
        <v>267</v>
      </c>
      <c r="C359" s="168"/>
      <c r="D359" s="168"/>
      <c r="E359" s="20">
        <v>3239</v>
      </c>
      <c r="F359" s="25" t="s">
        <v>350</v>
      </c>
      <c r="G359" s="60"/>
      <c r="H359" s="214">
        <v>0</v>
      </c>
      <c r="I359" s="214">
        <v>21000</v>
      </c>
      <c r="J359" s="113">
        <v>21000</v>
      </c>
      <c r="K359" s="113">
        <v>20937</v>
      </c>
      <c r="L359" s="113">
        <v>0</v>
      </c>
      <c r="M359" s="113">
        <f t="shared" si="303"/>
        <v>99.7</v>
      </c>
    </row>
    <row r="360" spans="1:13">
      <c r="A360" s="22">
        <v>161</v>
      </c>
      <c r="B360" s="168" t="s">
        <v>267</v>
      </c>
      <c r="C360" s="168"/>
      <c r="D360" s="168"/>
      <c r="E360" s="20" t="s">
        <v>351</v>
      </c>
      <c r="F360" s="25" t="s">
        <v>352</v>
      </c>
      <c r="G360" s="60"/>
      <c r="H360" s="214">
        <v>307</v>
      </c>
      <c r="I360" s="214">
        <v>4000</v>
      </c>
      <c r="J360" s="113">
        <v>700</v>
      </c>
      <c r="K360" s="113">
        <v>624</v>
      </c>
      <c r="L360" s="113">
        <f t="shared" si="302"/>
        <v>203.25732899022802</v>
      </c>
      <c r="M360" s="113">
        <f t="shared" si="303"/>
        <v>89.142857142857139</v>
      </c>
    </row>
    <row r="361" spans="1:13">
      <c r="A361" s="22">
        <v>150</v>
      </c>
      <c r="B361" s="168" t="s">
        <v>267</v>
      </c>
      <c r="C361" s="168"/>
      <c r="D361" s="168"/>
      <c r="E361" s="20">
        <v>3291</v>
      </c>
      <c r="F361" s="25" t="s">
        <v>353</v>
      </c>
      <c r="G361" s="60"/>
      <c r="H361" s="501">
        <v>17873.5</v>
      </c>
      <c r="I361" s="501">
        <v>25000</v>
      </c>
      <c r="J361" s="311">
        <v>24000</v>
      </c>
      <c r="K361" s="311">
        <v>20238.14</v>
      </c>
      <c r="L361" s="113">
        <f t="shared" si="302"/>
        <v>113.22986544325397</v>
      </c>
      <c r="M361" s="113">
        <f t="shared" si="303"/>
        <v>84.325583333333327</v>
      </c>
    </row>
    <row r="362" spans="1:13">
      <c r="A362" s="22">
        <v>151</v>
      </c>
      <c r="B362" s="168" t="s">
        <v>267</v>
      </c>
      <c r="C362" s="168"/>
      <c r="D362" s="168"/>
      <c r="E362" s="20">
        <v>3292</v>
      </c>
      <c r="F362" s="25" t="s">
        <v>160</v>
      </c>
      <c r="G362" s="60"/>
      <c r="H362" s="214">
        <v>0</v>
      </c>
      <c r="I362" s="214">
        <v>1000</v>
      </c>
      <c r="J362" s="113">
        <v>0</v>
      </c>
      <c r="K362" s="113">
        <v>0</v>
      </c>
      <c r="L362" s="113">
        <f t="shared" si="302"/>
        <v>0</v>
      </c>
      <c r="M362" s="113">
        <f t="shared" si="303"/>
        <v>0</v>
      </c>
    </row>
    <row r="363" spans="1:13" s="8" customFormat="1">
      <c r="A363" s="22">
        <v>152</v>
      </c>
      <c r="B363" s="168" t="s">
        <v>267</v>
      </c>
      <c r="C363" s="168"/>
      <c r="D363" s="168"/>
      <c r="E363" s="20">
        <v>3293</v>
      </c>
      <c r="F363" s="25" t="s">
        <v>161</v>
      </c>
      <c r="G363" s="60"/>
      <c r="H363" s="214">
        <v>9023.08</v>
      </c>
      <c r="I363" s="214">
        <v>6000</v>
      </c>
      <c r="J363" s="113">
        <v>17000</v>
      </c>
      <c r="K363" s="113">
        <v>21443.31</v>
      </c>
      <c r="L363" s="113">
        <f t="shared" si="302"/>
        <v>237.64956090381557</v>
      </c>
      <c r="M363" s="113">
        <f t="shared" si="303"/>
        <v>126.13711764705884</v>
      </c>
    </row>
    <row r="364" spans="1:13" s="8" customFormat="1">
      <c r="A364" s="22">
        <v>153</v>
      </c>
      <c r="B364" s="168" t="s">
        <v>267</v>
      </c>
      <c r="C364" s="168"/>
      <c r="D364" s="168"/>
      <c r="E364" s="20">
        <v>3294</v>
      </c>
      <c r="F364" s="25" t="s">
        <v>162</v>
      </c>
      <c r="G364" s="60"/>
      <c r="H364" s="214">
        <v>3287.4</v>
      </c>
      <c r="I364" s="214">
        <v>3000</v>
      </c>
      <c r="J364" s="113">
        <v>3000</v>
      </c>
      <c r="K364" s="113">
        <v>2939.12</v>
      </c>
      <c r="L364" s="113">
        <f t="shared" si="302"/>
        <v>89.405609296100252</v>
      </c>
      <c r="M364" s="113">
        <f t="shared" si="303"/>
        <v>97.970666666666659</v>
      </c>
    </row>
    <row r="365" spans="1:13" s="8" customFormat="1">
      <c r="A365" s="22">
        <v>154</v>
      </c>
      <c r="B365" s="168" t="s">
        <v>267</v>
      </c>
      <c r="C365" s="168"/>
      <c r="D365" s="168"/>
      <c r="E365" s="20" t="s">
        <v>354</v>
      </c>
      <c r="F365" s="25" t="s">
        <v>163</v>
      </c>
      <c r="G365" s="60"/>
      <c r="H365" s="214">
        <v>5499.2</v>
      </c>
      <c r="I365" s="214">
        <v>5000</v>
      </c>
      <c r="J365" s="113">
        <v>1000</v>
      </c>
      <c r="K365" s="113">
        <v>499.2</v>
      </c>
      <c r="L365" s="113">
        <f t="shared" si="302"/>
        <v>9.0776840267675301</v>
      </c>
      <c r="M365" s="113">
        <f t="shared" si="303"/>
        <v>49.919999999999995</v>
      </c>
    </row>
    <row r="366" spans="1:13" s="8" customFormat="1">
      <c r="A366" s="22">
        <v>155</v>
      </c>
      <c r="B366" s="168" t="s">
        <v>267</v>
      </c>
      <c r="C366" s="168"/>
      <c r="D366" s="168"/>
      <c r="E366" s="20">
        <v>3299</v>
      </c>
      <c r="F366" s="27" t="s">
        <v>355</v>
      </c>
      <c r="G366" s="71"/>
      <c r="H366" s="214">
        <v>4443.8900000000003</v>
      </c>
      <c r="I366" s="214">
        <v>3000</v>
      </c>
      <c r="J366" s="113">
        <v>3000</v>
      </c>
      <c r="K366" s="113">
        <v>3195</v>
      </c>
      <c r="L366" s="113">
        <f t="shared" si="302"/>
        <v>71.896469084518287</v>
      </c>
      <c r="M366" s="113">
        <f t="shared" si="303"/>
        <v>106.5</v>
      </c>
    </row>
    <row r="367" spans="1:13" s="8" customFormat="1">
      <c r="A367" s="22">
        <v>156</v>
      </c>
      <c r="B367" s="168" t="s">
        <v>267</v>
      </c>
      <c r="C367" s="168"/>
      <c r="D367" s="168"/>
      <c r="E367" s="20" t="s">
        <v>356</v>
      </c>
      <c r="F367" s="26" t="s">
        <v>357</v>
      </c>
      <c r="G367" s="60"/>
      <c r="H367" s="214">
        <v>0</v>
      </c>
      <c r="I367" s="214">
        <v>30600</v>
      </c>
      <c r="J367" s="113">
        <v>27000</v>
      </c>
      <c r="K367" s="113">
        <v>26060</v>
      </c>
      <c r="L367" s="113">
        <v>0</v>
      </c>
      <c r="M367" s="113">
        <f t="shared" si="303"/>
        <v>96.518518518518519</v>
      </c>
    </row>
    <row r="368" spans="1:13" s="8" customFormat="1">
      <c r="A368" s="22">
        <v>158</v>
      </c>
      <c r="B368" s="168" t="s">
        <v>267</v>
      </c>
      <c r="C368" s="168"/>
      <c r="D368" s="168"/>
      <c r="E368" s="20" t="s">
        <v>356</v>
      </c>
      <c r="F368" s="26" t="s">
        <v>358</v>
      </c>
      <c r="G368" s="60"/>
      <c r="H368" s="214">
        <v>0</v>
      </c>
      <c r="I368" s="214">
        <v>4000</v>
      </c>
      <c r="J368" s="113">
        <v>2000</v>
      </c>
      <c r="K368" s="113">
        <v>0</v>
      </c>
      <c r="L368" s="113">
        <f t="shared" si="302"/>
        <v>0</v>
      </c>
      <c r="M368" s="113">
        <f t="shared" si="303"/>
        <v>0</v>
      </c>
    </row>
    <row r="369" spans="1:25" s="8" customFormat="1">
      <c r="A369" s="22">
        <v>157</v>
      </c>
      <c r="B369" s="168" t="s">
        <v>267</v>
      </c>
      <c r="C369" s="168"/>
      <c r="D369" s="168"/>
      <c r="E369" s="20" t="s">
        <v>359</v>
      </c>
      <c r="F369" s="26" t="s">
        <v>360</v>
      </c>
      <c r="G369" s="60"/>
      <c r="H369" s="214">
        <v>0</v>
      </c>
      <c r="I369" s="214">
        <v>8289.6299999999992</v>
      </c>
      <c r="J369" s="113">
        <v>631.63</v>
      </c>
      <c r="K369" s="113">
        <v>0</v>
      </c>
      <c r="L369" s="113">
        <f t="shared" si="302"/>
        <v>0</v>
      </c>
      <c r="M369" s="113">
        <f t="shared" si="303"/>
        <v>0</v>
      </c>
    </row>
    <row r="370" spans="1:25" s="8" customFormat="1">
      <c r="A370" s="22">
        <v>160</v>
      </c>
      <c r="B370" s="168" t="s">
        <v>267</v>
      </c>
      <c r="C370" s="168"/>
      <c r="D370" s="168"/>
      <c r="E370" s="20" t="s">
        <v>361</v>
      </c>
      <c r="F370" s="26" t="s">
        <v>362</v>
      </c>
      <c r="G370" s="60"/>
      <c r="H370" s="501">
        <v>192769.36</v>
      </c>
      <c r="I370" s="501">
        <v>0</v>
      </c>
      <c r="J370" s="311">
        <v>0</v>
      </c>
      <c r="K370" s="311">
        <v>0</v>
      </c>
      <c r="L370" s="113">
        <f t="shared" si="302"/>
        <v>0</v>
      </c>
      <c r="M370" s="113">
        <f t="shared" si="303"/>
        <v>0</v>
      </c>
    </row>
    <row r="371" spans="1:25" s="8" customFormat="1">
      <c r="A371" s="77"/>
      <c r="B371" s="140"/>
      <c r="C371" s="140"/>
      <c r="D371" s="140"/>
      <c r="E371" s="78">
        <v>34</v>
      </c>
      <c r="F371" s="79" t="s">
        <v>363</v>
      </c>
      <c r="G371" s="78" t="s">
        <v>301</v>
      </c>
      <c r="H371" s="499">
        <f t="shared" ref="H371" si="304">SUM(H372:H374)</f>
        <v>18034.940000000002</v>
      </c>
      <c r="I371" s="499">
        <f t="shared" ref="I371:J371" si="305">SUM(I372:I374)</f>
        <v>23000</v>
      </c>
      <c r="J371" s="119">
        <f t="shared" si="305"/>
        <v>18000</v>
      </c>
      <c r="K371" s="119">
        <f t="shared" ref="K371" si="306">SUM(K372:K374)</f>
        <v>17187.439999999999</v>
      </c>
      <c r="L371" s="119">
        <f>IF(K371&gt;0,K371/H371*100,0)</f>
        <v>95.300788358597231</v>
      </c>
      <c r="M371" s="119">
        <f>IF(K371&gt;0,K371/J371*100,0)</f>
        <v>95.48577777777777</v>
      </c>
    </row>
    <row r="372" spans="1:25" s="8" customFormat="1">
      <c r="A372" s="22">
        <v>170</v>
      </c>
      <c r="B372" s="168" t="s">
        <v>267</v>
      </c>
      <c r="C372" s="168"/>
      <c r="D372" s="168"/>
      <c r="E372" s="20">
        <v>3431</v>
      </c>
      <c r="F372" s="25" t="s">
        <v>364</v>
      </c>
      <c r="G372" s="60"/>
      <c r="H372" s="214">
        <v>9014.94</v>
      </c>
      <c r="I372" s="214">
        <v>12000</v>
      </c>
      <c r="J372" s="113">
        <v>11000</v>
      </c>
      <c r="K372" s="113">
        <v>11411.96</v>
      </c>
      <c r="L372" s="113">
        <f t="shared" ref="L372:L374" si="307">IF(K372&gt;0,K372/H372*100,0)</f>
        <v>126.58941712313114</v>
      </c>
      <c r="M372" s="113">
        <f t="shared" ref="M372:M374" si="308">IF(K372&gt;0,K372/J372*100,0)</f>
        <v>103.74509090909089</v>
      </c>
    </row>
    <row r="373" spans="1:25" s="8" customFormat="1">
      <c r="A373" s="22">
        <v>172</v>
      </c>
      <c r="B373" s="168" t="s">
        <v>267</v>
      </c>
      <c r="C373" s="168"/>
      <c r="D373" s="168"/>
      <c r="E373" s="20">
        <v>3433</v>
      </c>
      <c r="F373" s="25" t="s">
        <v>170</v>
      </c>
      <c r="G373" s="60"/>
      <c r="H373" s="214">
        <v>310.7</v>
      </c>
      <c r="I373" s="214">
        <v>1000</v>
      </c>
      <c r="J373" s="113">
        <v>1000</v>
      </c>
      <c r="K373" s="113">
        <v>488.71</v>
      </c>
      <c r="L373" s="113">
        <f t="shared" si="307"/>
        <v>157.29320888316704</v>
      </c>
      <c r="M373" s="113">
        <f t="shared" si="308"/>
        <v>48.870999999999995</v>
      </c>
    </row>
    <row r="374" spans="1:25" s="8" customFormat="1">
      <c r="A374" s="65">
        <v>174</v>
      </c>
      <c r="B374" s="171" t="s">
        <v>267</v>
      </c>
      <c r="C374" s="171"/>
      <c r="D374" s="171"/>
      <c r="E374" s="20">
        <v>3434</v>
      </c>
      <c r="F374" s="25" t="s">
        <v>365</v>
      </c>
      <c r="G374" s="60"/>
      <c r="H374" s="214">
        <v>8709.2999999999993</v>
      </c>
      <c r="I374" s="214">
        <v>10000</v>
      </c>
      <c r="J374" s="113">
        <v>6000</v>
      </c>
      <c r="K374" s="113">
        <v>5286.77</v>
      </c>
      <c r="L374" s="211">
        <f t="shared" si="307"/>
        <v>60.702582297084739</v>
      </c>
      <c r="M374" s="211">
        <f t="shared" si="308"/>
        <v>88.112833333333342</v>
      </c>
    </row>
    <row r="375" spans="1:25" s="28" customFormat="1">
      <c r="A375" s="91" t="s">
        <v>366</v>
      </c>
      <c r="B375" s="50"/>
      <c r="C375" s="50"/>
      <c r="D375" s="50"/>
      <c r="E375" s="92"/>
      <c r="F375" s="93"/>
      <c r="G375" s="92"/>
      <c r="H375" s="502">
        <f t="shared" ref="H375" si="309">SUM(H376+H384)</f>
        <v>3048.5</v>
      </c>
      <c r="I375" s="502">
        <f t="shared" ref="I375:J375" si="310">SUM(I376+I384)</f>
        <v>252000</v>
      </c>
      <c r="J375" s="468">
        <f t="shared" si="310"/>
        <v>38500</v>
      </c>
      <c r="K375" s="468">
        <f t="shared" ref="K375" si="311">SUM(K376+K384)</f>
        <v>15509.33</v>
      </c>
      <c r="L375" s="532">
        <f>IF(K375&gt;0,K375/H375*100,0)</f>
        <v>508.75282926029195</v>
      </c>
      <c r="M375" s="532">
        <f>IF(K375&gt;0,K375/J375*100,0)</f>
        <v>40.283974025974025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145"/>
      <c r="B376" s="146"/>
      <c r="C376" s="146"/>
      <c r="D376" s="146"/>
      <c r="E376" s="146">
        <v>42</v>
      </c>
      <c r="F376" s="147" t="s">
        <v>367</v>
      </c>
      <c r="G376" s="146" t="s">
        <v>301</v>
      </c>
      <c r="H376" s="503">
        <f t="shared" ref="H376" si="312">SUM(H377:H383)</f>
        <v>3048.5</v>
      </c>
      <c r="I376" s="503">
        <f t="shared" ref="I376:J376" si="313">SUM(I377:I383)</f>
        <v>252000</v>
      </c>
      <c r="J376" s="375">
        <f t="shared" si="313"/>
        <v>38500</v>
      </c>
      <c r="K376" s="375">
        <f t="shared" ref="K376" si="314">SUM(K377:K383)</f>
        <v>15509.33</v>
      </c>
      <c r="L376" s="113">
        <f t="shared" ref="L376:L383" si="315">IF(K376&gt;0,K376/H376*100,0)</f>
        <v>508.75282926029195</v>
      </c>
      <c r="M376" s="113">
        <f t="shared" ref="M376:M383" si="316">IF(K376&gt;0,K376/J376*100,0)</f>
        <v>40.283974025974025</v>
      </c>
    </row>
    <row r="377" spans="1:25">
      <c r="A377" s="22">
        <v>180</v>
      </c>
      <c r="B377" s="168" t="s">
        <v>267</v>
      </c>
      <c r="C377" s="168"/>
      <c r="D377" s="168"/>
      <c r="E377" s="20">
        <v>4221</v>
      </c>
      <c r="F377" s="25" t="s">
        <v>232</v>
      </c>
      <c r="G377" s="60"/>
      <c r="H377" s="501">
        <v>0</v>
      </c>
      <c r="I377" s="501">
        <v>12000</v>
      </c>
      <c r="J377" s="311">
        <v>12000</v>
      </c>
      <c r="K377" s="311">
        <v>11897.5</v>
      </c>
      <c r="L377" s="113">
        <v>0</v>
      </c>
      <c r="M377" s="113">
        <f t="shared" si="316"/>
        <v>99.145833333333329</v>
      </c>
    </row>
    <row r="378" spans="1:25" s="12" customFormat="1">
      <c r="A378" s="22">
        <v>182</v>
      </c>
      <c r="B378" s="168" t="s">
        <v>267</v>
      </c>
      <c r="C378" s="168"/>
      <c r="D378" s="168"/>
      <c r="E378" s="58">
        <v>4223</v>
      </c>
      <c r="F378" s="26" t="s">
        <v>234</v>
      </c>
      <c r="G378" s="60"/>
      <c r="H378" s="214">
        <v>3048.5</v>
      </c>
      <c r="I378" s="214">
        <v>5000</v>
      </c>
      <c r="J378" s="113">
        <v>4000</v>
      </c>
      <c r="K378" s="113">
        <v>3611.83</v>
      </c>
      <c r="L378" s="113">
        <f t="shared" si="315"/>
        <v>118.47892406101361</v>
      </c>
      <c r="M378" s="113">
        <f t="shared" si="316"/>
        <v>90.295749999999998</v>
      </c>
    </row>
    <row r="379" spans="1:25" s="12" customFormat="1">
      <c r="A379" s="22">
        <v>184</v>
      </c>
      <c r="B379" s="168" t="s">
        <v>267</v>
      </c>
      <c r="C379" s="168"/>
      <c r="D379" s="168"/>
      <c r="E379" s="58">
        <v>4226</v>
      </c>
      <c r="F379" s="26" t="s">
        <v>235</v>
      </c>
      <c r="G379" s="60"/>
      <c r="H379" s="214">
        <v>0</v>
      </c>
      <c r="I379" s="214">
        <v>0</v>
      </c>
      <c r="J379" s="113">
        <v>0</v>
      </c>
      <c r="K379" s="113">
        <v>0</v>
      </c>
      <c r="L379" s="113">
        <f t="shared" si="315"/>
        <v>0</v>
      </c>
      <c r="M379" s="113">
        <f t="shared" si="316"/>
        <v>0</v>
      </c>
    </row>
    <row r="380" spans="1:25" s="12" customFormat="1">
      <c r="A380" s="22">
        <v>186</v>
      </c>
      <c r="B380" s="168" t="s">
        <v>267</v>
      </c>
      <c r="C380" s="168"/>
      <c r="D380" s="168"/>
      <c r="E380" s="58">
        <v>4222</v>
      </c>
      <c r="F380" s="26" t="s">
        <v>233</v>
      </c>
      <c r="G380" s="60"/>
      <c r="H380" s="214">
        <v>0</v>
      </c>
      <c r="I380" s="214">
        <v>0</v>
      </c>
      <c r="J380" s="113">
        <v>0</v>
      </c>
      <c r="K380" s="113">
        <v>0</v>
      </c>
      <c r="L380" s="113">
        <f t="shared" si="315"/>
        <v>0</v>
      </c>
      <c r="M380" s="113">
        <f t="shared" si="316"/>
        <v>0</v>
      </c>
    </row>
    <row r="381" spans="1:25" s="12" customFormat="1">
      <c r="A381" s="22">
        <v>187</v>
      </c>
      <c r="B381" s="168" t="s">
        <v>267</v>
      </c>
      <c r="C381" s="168"/>
      <c r="D381" s="168"/>
      <c r="E381" s="58" t="s">
        <v>368</v>
      </c>
      <c r="F381" s="26" t="s">
        <v>369</v>
      </c>
      <c r="G381" s="60"/>
      <c r="H381" s="214">
        <v>0</v>
      </c>
      <c r="I381" s="214">
        <v>115000</v>
      </c>
      <c r="J381" s="113">
        <v>0</v>
      </c>
      <c r="K381" s="113">
        <v>0</v>
      </c>
      <c r="L381" s="113">
        <f t="shared" si="315"/>
        <v>0</v>
      </c>
      <c r="M381" s="113">
        <f t="shared" si="316"/>
        <v>0</v>
      </c>
      <c r="N381" s="251"/>
    </row>
    <row r="382" spans="1:25" s="12" customFormat="1">
      <c r="A382" s="22">
        <v>187</v>
      </c>
      <c r="B382" s="168"/>
      <c r="C382" s="168"/>
      <c r="D382" s="417" t="s">
        <v>273</v>
      </c>
      <c r="E382" s="58" t="s">
        <v>368</v>
      </c>
      <c r="F382" s="26" t="s">
        <v>370</v>
      </c>
      <c r="G382" s="60"/>
      <c r="H382" s="494">
        <v>0</v>
      </c>
      <c r="I382" s="494">
        <v>115000</v>
      </c>
      <c r="J382" s="469">
        <v>0</v>
      </c>
      <c r="K382" s="469">
        <v>0</v>
      </c>
      <c r="L382" s="113">
        <f t="shared" si="315"/>
        <v>0</v>
      </c>
      <c r="M382" s="113">
        <f t="shared" si="316"/>
        <v>0</v>
      </c>
      <c r="N382" s="251"/>
    </row>
    <row r="383" spans="1:25" s="12" customFormat="1">
      <c r="A383" s="434">
        <v>188</v>
      </c>
      <c r="B383" s="168" t="s">
        <v>267</v>
      </c>
      <c r="C383" s="168"/>
      <c r="D383" s="168"/>
      <c r="E383" s="101">
        <v>4262</v>
      </c>
      <c r="F383" s="209" t="s">
        <v>240</v>
      </c>
      <c r="G383" s="185"/>
      <c r="H383" s="504">
        <v>0</v>
      </c>
      <c r="I383" s="504">
        <v>5000</v>
      </c>
      <c r="J383" s="211">
        <v>22500</v>
      </c>
      <c r="K383" s="211">
        <v>0</v>
      </c>
      <c r="L383" s="211">
        <f t="shared" si="315"/>
        <v>0</v>
      </c>
      <c r="M383" s="211">
        <f t="shared" si="316"/>
        <v>0</v>
      </c>
    </row>
    <row r="384" spans="1:25" s="17" customFormat="1">
      <c r="A384" s="29"/>
      <c r="B384" s="60"/>
      <c r="C384" s="60"/>
      <c r="D384" s="60"/>
      <c r="E384" s="60">
        <v>45</v>
      </c>
      <c r="F384" s="23" t="s">
        <v>371</v>
      </c>
      <c r="G384" s="60" t="s">
        <v>301</v>
      </c>
      <c r="H384" s="505">
        <f t="shared" ref="H384" si="317">SUM(H385:H386)</f>
        <v>0</v>
      </c>
      <c r="I384" s="505">
        <f t="shared" ref="I384:J384" si="318">SUM(I385:I386)</f>
        <v>0</v>
      </c>
      <c r="J384" s="116">
        <f t="shared" si="318"/>
        <v>0</v>
      </c>
      <c r="K384" s="116">
        <f t="shared" ref="K384" si="319">SUM(K385:K386)</f>
        <v>0</v>
      </c>
      <c r="L384" s="116">
        <f>IF(K384&gt;0,K384/H384*100,0)</f>
        <v>0</v>
      </c>
      <c r="M384" s="116">
        <f>IF(K384&gt;0,K384/J384*100,0)</f>
        <v>0</v>
      </c>
    </row>
    <row r="385" spans="1:25">
      <c r="A385" s="22">
        <v>190</v>
      </c>
      <c r="B385" s="168" t="s">
        <v>267</v>
      </c>
      <c r="C385" s="168"/>
      <c r="D385" s="168"/>
      <c r="E385" s="20">
        <v>4511</v>
      </c>
      <c r="F385" s="26" t="s">
        <v>246</v>
      </c>
      <c r="G385" s="60"/>
      <c r="H385" s="214">
        <v>0</v>
      </c>
      <c r="I385" s="214">
        <v>0</v>
      </c>
      <c r="J385" s="113">
        <v>0</v>
      </c>
      <c r="K385" s="113">
        <v>0</v>
      </c>
      <c r="L385" s="113">
        <f t="shared" ref="L385:L386" si="320">IF(K385&gt;0,K385/H385*100,0)</f>
        <v>0</v>
      </c>
      <c r="M385" s="113">
        <f t="shared" ref="M385:M386" si="321">IF(K385&gt;0,K385/J385*100,0)</f>
        <v>0</v>
      </c>
    </row>
    <row r="386" spans="1:25">
      <c r="A386" s="22">
        <v>190</v>
      </c>
      <c r="B386" s="168"/>
      <c r="C386" s="168"/>
      <c r="D386" s="194" t="s">
        <v>273</v>
      </c>
      <c r="E386" s="20" t="s">
        <v>372</v>
      </c>
      <c r="F386" s="26" t="s">
        <v>248</v>
      </c>
      <c r="G386" s="60"/>
      <c r="H386" s="456">
        <v>0</v>
      </c>
      <c r="I386" s="456">
        <v>0</v>
      </c>
      <c r="J386" s="195">
        <v>0</v>
      </c>
      <c r="K386" s="195">
        <v>0</v>
      </c>
      <c r="L386" s="113">
        <f t="shared" si="320"/>
        <v>0</v>
      </c>
      <c r="M386" s="113">
        <f t="shared" si="321"/>
        <v>0</v>
      </c>
      <c r="N386" s="293"/>
    </row>
    <row r="387" spans="1:25" s="10" customFormat="1">
      <c r="A387" s="36" t="s">
        <v>373</v>
      </c>
      <c r="B387" s="137"/>
      <c r="C387" s="137"/>
      <c r="D387" s="137"/>
      <c r="E387" s="59"/>
      <c r="F387" s="37"/>
      <c r="G387" s="59"/>
      <c r="H387" s="464">
        <f>SUM(H389+H466+H503+H521+H540+H549+H552+H573+H578)</f>
        <v>3666887.58</v>
      </c>
      <c r="I387" s="464">
        <f>SUM(I389+I466+I503+I521+I540+I549+I552+I573+I578)</f>
        <v>5460156</v>
      </c>
      <c r="J387" s="111">
        <f>SUM(J389+J466+J503+J521+J540+J549+J552+J573+J578)</f>
        <v>4166260</v>
      </c>
      <c r="K387" s="111">
        <f>SUM(K389+K466+K503+K521+K540+K549+K552+K573+K578)</f>
        <v>3848555.52</v>
      </c>
      <c r="L387" s="382">
        <f t="shared" ref="L387:L388" si="322">IF(K387&gt;0,K387/H387*100,0)</f>
        <v>104.95428169085019</v>
      </c>
      <c r="M387" s="382">
        <f t="shared" ref="M387:M388" si="323">IF(K387&gt;0,K387/J387*100,0)</f>
        <v>92.374348216385911</v>
      </c>
    </row>
    <row r="388" spans="1:25" s="10" customFormat="1">
      <c r="A388" s="36" t="s">
        <v>374</v>
      </c>
      <c r="B388" s="137"/>
      <c r="C388" s="137"/>
      <c r="D388" s="137"/>
      <c r="E388" s="59"/>
      <c r="F388" s="37"/>
      <c r="G388" s="59"/>
      <c r="H388" s="464">
        <f t="shared" ref="H388" si="324">H387</f>
        <v>3666887.58</v>
      </c>
      <c r="I388" s="464">
        <f t="shared" ref="I388:J388" si="325">I387</f>
        <v>5460156</v>
      </c>
      <c r="J388" s="111">
        <f t="shared" si="325"/>
        <v>4166260</v>
      </c>
      <c r="K388" s="111">
        <f t="shared" ref="K388" si="326">K387</f>
        <v>3848555.52</v>
      </c>
      <c r="L388" s="382">
        <f t="shared" si="322"/>
        <v>104.95428169085019</v>
      </c>
      <c r="M388" s="382">
        <f t="shared" si="323"/>
        <v>92.374348216385911</v>
      </c>
    </row>
    <row r="389" spans="1:25" s="30" customFormat="1">
      <c r="A389" s="126" t="s">
        <v>375</v>
      </c>
      <c r="B389" s="139"/>
      <c r="C389" s="139"/>
      <c r="D389" s="139"/>
      <c r="E389" s="127"/>
      <c r="F389" s="128"/>
      <c r="G389" s="127"/>
      <c r="H389" s="447">
        <f t="shared" ref="H389" si="327">SUM(H390+H392+H412+H415+H417+H419+H421+H424+H428+H431+H433+H436+H438+H441+H443+H447+H453+H455+H459)</f>
        <v>2340414.1</v>
      </c>
      <c r="I389" s="447">
        <f t="shared" ref="I389:J389" si="328">SUM(I390+I392+I412+I415+I417+I419+I421+I424+I428+I431+I433+I436+I438+I441+I443+I447+I453+I455+I459)</f>
        <v>3167000</v>
      </c>
      <c r="J389" s="125">
        <f t="shared" si="328"/>
        <v>1869400</v>
      </c>
      <c r="K389" s="125">
        <f t="shared" ref="K389" si="329">SUM(K390+K392+K412+K415+K417+K419+K421+K424+K428+K431+K433+K436+K438+K441+K443+K447+K453+K455+K459)</f>
        <v>1971348.25</v>
      </c>
      <c r="L389" s="533">
        <f>IF(K389&gt;0,K389/H389*100,0)</f>
        <v>84.230745747088093</v>
      </c>
      <c r="M389" s="533">
        <f>IF(K389&gt;0,K389/J389*100,0)</f>
        <v>105.45352786990479</v>
      </c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s="30" customFormat="1">
      <c r="A390" s="81" t="s">
        <v>376</v>
      </c>
      <c r="B390" s="99"/>
      <c r="C390" s="99"/>
      <c r="D390" s="99"/>
      <c r="E390" s="84"/>
      <c r="F390" s="85"/>
      <c r="G390" s="84" t="s">
        <v>301</v>
      </c>
      <c r="H390" s="451">
        <f t="shared" ref="H390:K390" si="330">SUM(H391)</f>
        <v>23315.68</v>
      </c>
      <c r="I390" s="451">
        <f t="shared" si="330"/>
        <v>26000</v>
      </c>
      <c r="J390" s="117">
        <f t="shared" si="330"/>
        <v>27000</v>
      </c>
      <c r="K390" s="117">
        <f t="shared" si="330"/>
        <v>25613.56</v>
      </c>
      <c r="L390" s="246">
        <f>IF(K390&gt;0,K390/H390*100,0)</f>
        <v>109.85551354281755</v>
      </c>
      <c r="M390" s="246">
        <f>IF(K390&gt;0,K390/J390*100,0)</f>
        <v>94.865037037037041</v>
      </c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s="10" customFormat="1">
      <c r="A391" s="22">
        <v>200</v>
      </c>
      <c r="B391" s="168" t="s">
        <v>267</v>
      </c>
      <c r="C391" s="168"/>
      <c r="D391" s="168"/>
      <c r="E391" s="20">
        <v>3631</v>
      </c>
      <c r="F391" s="25" t="s">
        <v>377</v>
      </c>
      <c r="G391" s="60"/>
      <c r="H391" s="214">
        <v>23315.68</v>
      </c>
      <c r="I391" s="214">
        <v>26000</v>
      </c>
      <c r="J391" s="113">
        <v>27000</v>
      </c>
      <c r="K391" s="113">
        <v>25613.56</v>
      </c>
      <c r="L391" s="113">
        <f>IF(K391&gt;0,K391/H391*100,0)</f>
        <v>109.85551354281755</v>
      </c>
      <c r="M391" s="113">
        <f>IF(K391&gt;0,K391/J391*100,0)</f>
        <v>94.865037037037041</v>
      </c>
    </row>
    <row r="392" spans="1:25" s="30" customFormat="1">
      <c r="A392" s="86" t="s">
        <v>378</v>
      </c>
      <c r="B392" s="85"/>
      <c r="C392" s="85"/>
      <c r="D392" s="85"/>
      <c r="E392" s="84"/>
      <c r="F392" s="85"/>
      <c r="G392" s="84" t="s">
        <v>379</v>
      </c>
      <c r="H392" s="451">
        <f>SUM(H393:H411)</f>
        <v>1084925.81</v>
      </c>
      <c r="I392" s="451">
        <f>SUM(I393:I411)</f>
        <v>1496000</v>
      </c>
      <c r="J392" s="117">
        <f>SUM(J393:J411)</f>
        <v>811500</v>
      </c>
      <c r="K392" s="117">
        <f>SUM(K393:K411)</f>
        <v>1071445.71</v>
      </c>
      <c r="L392" s="246">
        <f>IF(K392&gt;0,K392/H392*100,0)</f>
        <v>98.757509511180302</v>
      </c>
      <c r="M392" s="246">
        <f>IF(K392&gt;0,K392/J392*100,0)</f>
        <v>132.03274306839185</v>
      </c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s="18" customFormat="1">
      <c r="A393" s="1">
        <v>205</v>
      </c>
      <c r="B393" s="198" t="s">
        <v>267</v>
      </c>
      <c r="C393" s="198"/>
      <c r="D393" s="198"/>
      <c r="E393" s="20" t="s">
        <v>380</v>
      </c>
      <c r="F393" s="25" t="s">
        <v>381</v>
      </c>
      <c r="G393" s="7"/>
      <c r="H393" s="506">
        <v>0</v>
      </c>
      <c r="I393" s="506">
        <v>0</v>
      </c>
      <c r="J393" s="470">
        <v>0</v>
      </c>
      <c r="K393" s="470">
        <v>0</v>
      </c>
      <c r="L393" s="113">
        <f t="shared" ref="L393:L411" si="331">IF(K393&gt;0,K393/H393*100,0)</f>
        <v>0</v>
      </c>
      <c r="M393" s="113">
        <f t="shared" ref="M393:M411" si="332">IF(K393&gt;0,K393/J393*100,0)</f>
        <v>0</v>
      </c>
    </row>
    <row r="394" spans="1:25" s="10" customFormat="1">
      <c r="A394" s="1">
        <v>205</v>
      </c>
      <c r="B394" s="168"/>
      <c r="C394" s="197" t="s">
        <v>269</v>
      </c>
      <c r="D394" s="168"/>
      <c r="E394" s="20">
        <v>3222</v>
      </c>
      <c r="F394" s="25" t="s">
        <v>382</v>
      </c>
      <c r="G394" s="60"/>
      <c r="H394" s="497">
        <v>25952.5</v>
      </c>
      <c r="I394" s="497">
        <v>40000</v>
      </c>
      <c r="J394" s="373">
        <v>20000</v>
      </c>
      <c r="K394" s="373">
        <v>4799.21</v>
      </c>
      <c r="L394" s="113">
        <f t="shared" si="331"/>
        <v>18.492283980348713</v>
      </c>
      <c r="M394" s="113">
        <f t="shared" si="332"/>
        <v>23.99605</v>
      </c>
    </row>
    <row r="395" spans="1:25" s="10" customFormat="1">
      <c r="A395" s="1">
        <v>205</v>
      </c>
      <c r="B395" s="168"/>
      <c r="C395" s="168"/>
      <c r="D395" s="194" t="s">
        <v>273</v>
      </c>
      <c r="E395" s="20" t="s">
        <v>380</v>
      </c>
      <c r="F395" s="25" t="s">
        <v>383</v>
      </c>
      <c r="G395" s="60"/>
      <c r="H395" s="494">
        <v>0</v>
      </c>
      <c r="I395" s="494">
        <v>20000</v>
      </c>
      <c r="J395" s="195">
        <v>0</v>
      </c>
      <c r="K395" s="195">
        <v>0</v>
      </c>
      <c r="L395" s="113">
        <f t="shared" si="331"/>
        <v>0</v>
      </c>
      <c r="M395" s="113">
        <f t="shared" si="332"/>
        <v>0</v>
      </c>
    </row>
    <row r="396" spans="1:25" s="10" customFormat="1">
      <c r="A396" s="1">
        <v>206</v>
      </c>
      <c r="B396" s="168" t="s">
        <v>267</v>
      </c>
      <c r="C396" s="168"/>
      <c r="D396" s="168"/>
      <c r="E396" s="20">
        <v>3222</v>
      </c>
      <c r="F396" s="25" t="s">
        <v>384</v>
      </c>
      <c r="G396" s="60"/>
      <c r="H396" s="214">
        <v>3441.86</v>
      </c>
      <c r="I396" s="214">
        <v>6000</v>
      </c>
      <c r="J396" s="113">
        <v>5000</v>
      </c>
      <c r="K396" s="113">
        <v>6817.71</v>
      </c>
      <c r="L396" s="113">
        <f t="shared" si="331"/>
        <v>198.08214163272183</v>
      </c>
      <c r="M396" s="113">
        <f t="shared" si="332"/>
        <v>136.35419999999999</v>
      </c>
    </row>
    <row r="397" spans="1:25">
      <c r="A397" s="22">
        <v>207</v>
      </c>
      <c r="B397" s="168" t="s">
        <v>267</v>
      </c>
      <c r="C397" s="168"/>
      <c r="D397" s="168"/>
      <c r="E397" s="20">
        <v>3223</v>
      </c>
      <c r="F397" s="25" t="s">
        <v>385</v>
      </c>
      <c r="G397" s="60"/>
      <c r="H397" s="214">
        <v>6243.31</v>
      </c>
      <c r="I397" s="214">
        <v>30000</v>
      </c>
      <c r="J397" s="113">
        <v>0</v>
      </c>
      <c r="K397" s="113">
        <v>0</v>
      </c>
      <c r="L397" s="113">
        <f t="shared" si="331"/>
        <v>0</v>
      </c>
      <c r="M397" s="113">
        <f t="shared" si="332"/>
        <v>0</v>
      </c>
    </row>
    <row r="398" spans="1:25">
      <c r="A398" s="22">
        <v>207</v>
      </c>
      <c r="B398" s="168"/>
      <c r="C398" s="197" t="s">
        <v>269</v>
      </c>
      <c r="D398" s="168"/>
      <c r="E398" s="20" t="s">
        <v>327</v>
      </c>
      <c r="F398" s="25" t="s">
        <v>386</v>
      </c>
      <c r="G398" s="60"/>
      <c r="H398" s="497">
        <v>170000</v>
      </c>
      <c r="I398" s="497">
        <v>200000</v>
      </c>
      <c r="J398" s="373">
        <v>250000</v>
      </c>
      <c r="K398" s="373">
        <v>249444.74</v>
      </c>
      <c r="L398" s="113">
        <f t="shared" si="331"/>
        <v>146.73220000000001</v>
      </c>
      <c r="M398" s="113">
        <f t="shared" si="332"/>
        <v>99.777895999999998</v>
      </c>
    </row>
    <row r="399" spans="1:25" s="3" customFormat="1">
      <c r="A399" s="64">
        <v>208</v>
      </c>
      <c r="B399" s="171" t="s">
        <v>267</v>
      </c>
      <c r="C399" s="171"/>
      <c r="D399" s="171"/>
      <c r="E399" s="20">
        <v>3232</v>
      </c>
      <c r="F399" s="25" t="s">
        <v>387</v>
      </c>
      <c r="G399" s="60"/>
      <c r="H399" s="214">
        <v>3187.5</v>
      </c>
      <c r="I399" s="214">
        <v>100000</v>
      </c>
      <c r="J399" s="113">
        <v>87500</v>
      </c>
      <c r="K399" s="113">
        <v>300000</v>
      </c>
      <c r="L399" s="113">
        <f t="shared" si="331"/>
        <v>9411.7647058823532</v>
      </c>
      <c r="M399" s="113">
        <f t="shared" si="332"/>
        <v>342.85714285714283</v>
      </c>
    </row>
    <row r="400" spans="1:25" s="3" customFormat="1">
      <c r="A400" s="64">
        <v>208</v>
      </c>
      <c r="B400" s="171"/>
      <c r="C400" s="197" t="s">
        <v>269</v>
      </c>
      <c r="D400" s="171"/>
      <c r="E400" s="20" t="s">
        <v>388</v>
      </c>
      <c r="F400" s="25" t="s">
        <v>389</v>
      </c>
      <c r="G400" s="60"/>
      <c r="H400" s="497">
        <v>80000</v>
      </c>
      <c r="I400" s="497">
        <v>200000</v>
      </c>
      <c r="J400" s="373">
        <v>206000</v>
      </c>
      <c r="K400" s="373">
        <v>205895.99</v>
      </c>
      <c r="L400" s="113">
        <f t="shared" si="331"/>
        <v>257.36998749999998</v>
      </c>
      <c r="M400" s="113">
        <f t="shared" si="332"/>
        <v>99.949509708737864</v>
      </c>
    </row>
    <row r="401" spans="1:25" s="3" customFormat="1">
      <c r="A401" s="64">
        <v>208</v>
      </c>
      <c r="B401" s="171"/>
      <c r="C401" s="254"/>
      <c r="D401" s="417" t="s">
        <v>273</v>
      </c>
      <c r="E401" s="20" t="s">
        <v>388</v>
      </c>
      <c r="F401" s="25" t="s">
        <v>390</v>
      </c>
      <c r="G401" s="60"/>
      <c r="H401" s="494">
        <v>0</v>
      </c>
      <c r="I401" s="494">
        <v>0</v>
      </c>
      <c r="J401" s="469">
        <v>0</v>
      </c>
      <c r="K401" s="469">
        <v>30000</v>
      </c>
      <c r="L401" s="113">
        <v>0</v>
      </c>
      <c r="M401" s="113">
        <v>0</v>
      </c>
    </row>
    <row r="402" spans="1:25" s="3" customFormat="1">
      <c r="A402" s="1">
        <v>209</v>
      </c>
      <c r="B402" s="168" t="s">
        <v>267</v>
      </c>
      <c r="C402" s="168"/>
      <c r="D402" s="168"/>
      <c r="E402" s="20">
        <v>3232</v>
      </c>
      <c r="F402" s="25" t="s">
        <v>391</v>
      </c>
      <c r="G402" s="60"/>
      <c r="H402" s="214">
        <v>57525</v>
      </c>
      <c r="I402" s="214">
        <v>0</v>
      </c>
      <c r="J402" s="113">
        <v>0</v>
      </c>
      <c r="K402" s="113">
        <v>0</v>
      </c>
      <c r="L402" s="113">
        <f t="shared" si="331"/>
        <v>0</v>
      </c>
      <c r="M402" s="113">
        <f t="shared" si="332"/>
        <v>0</v>
      </c>
    </row>
    <row r="403" spans="1:25" s="18" customFormat="1">
      <c r="A403" s="1">
        <v>210</v>
      </c>
      <c r="B403" s="168" t="s">
        <v>267</v>
      </c>
      <c r="C403" s="168"/>
      <c r="D403" s="168"/>
      <c r="E403" s="20">
        <v>3232</v>
      </c>
      <c r="F403" s="25" t="s">
        <v>392</v>
      </c>
      <c r="G403" s="60"/>
      <c r="H403" s="214">
        <v>26407.62</v>
      </c>
      <c r="I403" s="214">
        <v>25000</v>
      </c>
      <c r="J403" s="113">
        <v>20000</v>
      </c>
      <c r="K403" s="113">
        <v>18876.599999999999</v>
      </c>
      <c r="L403" s="113">
        <f t="shared" si="331"/>
        <v>71.481640526484398</v>
      </c>
      <c r="M403" s="113">
        <f t="shared" si="332"/>
        <v>94.382999999999996</v>
      </c>
    </row>
    <row r="404" spans="1:25" s="18" customFormat="1">
      <c r="A404" s="64">
        <v>211</v>
      </c>
      <c r="B404" s="171" t="s">
        <v>267</v>
      </c>
      <c r="C404" s="171"/>
      <c r="D404" s="171"/>
      <c r="E404" s="20">
        <v>3232</v>
      </c>
      <c r="F404" s="25" t="s">
        <v>393</v>
      </c>
      <c r="G404" s="60"/>
      <c r="H404" s="501">
        <v>72452.45</v>
      </c>
      <c r="I404" s="501">
        <v>23000</v>
      </c>
      <c r="J404" s="311">
        <v>0</v>
      </c>
      <c r="K404" s="311">
        <v>0</v>
      </c>
      <c r="L404" s="113">
        <f t="shared" si="331"/>
        <v>0</v>
      </c>
      <c r="M404" s="113">
        <f t="shared" si="332"/>
        <v>0</v>
      </c>
      <c r="N404" s="242"/>
    </row>
    <row r="405" spans="1:25" s="18" customFormat="1">
      <c r="A405" s="64">
        <v>211</v>
      </c>
      <c r="B405" s="171"/>
      <c r="C405" s="171"/>
      <c r="D405" s="194" t="s">
        <v>273</v>
      </c>
      <c r="E405" s="20" t="s">
        <v>388</v>
      </c>
      <c r="F405" s="25" t="s">
        <v>394</v>
      </c>
      <c r="G405" s="60"/>
      <c r="H405" s="456">
        <v>359086.06</v>
      </c>
      <c r="I405" s="456">
        <v>700000</v>
      </c>
      <c r="J405" s="195">
        <v>54000</v>
      </c>
      <c r="K405" s="195">
        <v>78375</v>
      </c>
      <c r="L405" s="113">
        <f t="shared" si="331"/>
        <v>21.826244104268486</v>
      </c>
      <c r="M405" s="113">
        <f t="shared" si="332"/>
        <v>145.13888888888889</v>
      </c>
      <c r="N405" s="242"/>
    </row>
    <row r="406" spans="1:25" s="18" customFormat="1">
      <c r="A406" s="64">
        <v>211</v>
      </c>
      <c r="B406" s="171"/>
      <c r="C406" s="171"/>
      <c r="D406" s="435" t="s">
        <v>221</v>
      </c>
      <c r="E406" s="20" t="s">
        <v>388</v>
      </c>
      <c r="F406" s="25" t="s">
        <v>395</v>
      </c>
      <c r="G406" s="60"/>
      <c r="H406" s="492">
        <v>72000</v>
      </c>
      <c r="I406" s="492">
        <v>0</v>
      </c>
      <c r="J406" s="292">
        <v>0</v>
      </c>
      <c r="K406" s="292">
        <v>0</v>
      </c>
      <c r="L406" s="113">
        <f t="shared" si="331"/>
        <v>0</v>
      </c>
      <c r="M406" s="113">
        <f t="shared" si="332"/>
        <v>0</v>
      </c>
      <c r="N406" s="242"/>
    </row>
    <row r="407" spans="1:25" s="18" customFormat="1">
      <c r="A407" s="64">
        <v>212</v>
      </c>
      <c r="B407" s="171" t="s">
        <v>267</v>
      </c>
      <c r="C407" s="171"/>
      <c r="D407" s="171"/>
      <c r="E407" s="20">
        <v>3811</v>
      </c>
      <c r="F407" s="25" t="s">
        <v>396</v>
      </c>
      <c r="G407" s="60"/>
      <c r="H407" s="214">
        <v>0</v>
      </c>
      <c r="I407" s="214">
        <v>0</v>
      </c>
      <c r="J407" s="113">
        <v>0</v>
      </c>
      <c r="K407" s="113">
        <v>0</v>
      </c>
      <c r="L407" s="113">
        <f t="shared" si="331"/>
        <v>0</v>
      </c>
      <c r="M407" s="113">
        <f t="shared" si="332"/>
        <v>0</v>
      </c>
    </row>
    <row r="408" spans="1:25" s="18" customFormat="1">
      <c r="A408" s="1">
        <v>213</v>
      </c>
      <c r="B408" s="168" t="s">
        <v>267</v>
      </c>
      <c r="C408" s="168"/>
      <c r="D408" s="168"/>
      <c r="E408" s="20" t="s">
        <v>359</v>
      </c>
      <c r="F408" s="25" t="s">
        <v>397</v>
      </c>
      <c r="G408" s="60"/>
      <c r="H408" s="214">
        <v>28121.31</v>
      </c>
      <c r="I408" s="214">
        <v>40000</v>
      </c>
      <c r="J408" s="113">
        <v>39000</v>
      </c>
      <c r="K408" s="113">
        <v>38025.21</v>
      </c>
      <c r="L408" s="113">
        <f t="shared" si="331"/>
        <v>135.21848733220466</v>
      </c>
      <c r="M408" s="113">
        <f t="shared" si="332"/>
        <v>97.500538461538454</v>
      </c>
    </row>
    <row r="409" spans="1:25" s="18" customFormat="1">
      <c r="A409" s="1">
        <v>214</v>
      </c>
      <c r="B409" s="168" t="s">
        <v>267</v>
      </c>
      <c r="C409" s="168"/>
      <c r="D409" s="168"/>
      <c r="E409" s="20" t="s">
        <v>388</v>
      </c>
      <c r="F409" s="25" t="s">
        <v>398</v>
      </c>
      <c r="G409" s="60"/>
      <c r="H409" s="214">
        <v>79990.7</v>
      </c>
      <c r="I409" s="214">
        <v>60000</v>
      </c>
      <c r="J409" s="113">
        <v>65000</v>
      </c>
      <c r="K409" s="113">
        <v>75038.75</v>
      </c>
      <c r="L409" s="113">
        <f t="shared" si="331"/>
        <v>93.809342836104705</v>
      </c>
      <c r="M409" s="113">
        <f t="shared" si="332"/>
        <v>115.44423076923076</v>
      </c>
    </row>
    <row r="410" spans="1:25" s="18" customFormat="1">
      <c r="A410" s="1">
        <v>215</v>
      </c>
      <c r="B410" s="168" t="s">
        <v>267</v>
      </c>
      <c r="C410" s="168"/>
      <c r="D410" s="168"/>
      <c r="E410" s="20" t="s">
        <v>388</v>
      </c>
      <c r="F410" s="25" t="s">
        <v>399</v>
      </c>
      <c r="G410" s="60"/>
      <c r="H410" s="214">
        <v>0</v>
      </c>
      <c r="I410" s="214">
        <v>0</v>
      </c>
      <c r="J410" s="113">
        <v>0</v>
      </c>
      <c r="K410" s="113">
        <v>0</v>
      </c>
      <c r="L410" s="113">
        <f t="shared" si="331"/>
        <v>0</v>
      </c>
      <c r="M410" s="113">
        <f t="shared" si="332"/>
        <v>0</v>
      </c>
    </row>
    <row r="411" spans="1:25" s="18" customFormat="1">
      <c r="A411" s="405">
        <v>216</v>
      </c>
      <c r="B411" s="168"/>
      <c r="C411" s="168"/>
      <c r="D411" s="279" t="s">
        <v>273</v>
      </c>
      <c r="E411" s="101" t="s">
        <v>400</v>
      </c>
      <c r="F411" s="209" t="s">
        <v>401</v>
      </c>
      <c r="G411" s="185"/>
      <c r="H411" s="507">
        <v>100517.5</v>
      </c>
      <c r="I411" s="507">
        <v>52000</v>
      </c>
      <c r="J411" s="416">
        <v>65000</v>
      </c>
      <c r="K411" s="416">
        <v>64172.5</v>
      </c>
      <c r="L411" s="211">
        <f t="shared" si="331"/>
        <v>63.842117044295762</v>
      </c>
      <c r="M411" s="211">
        <f t="shared" si="332"/>
        <v>98.726923076923072</v>
      </c>
    </row>
    <row r="412" spans="1:25" s="30" customFormat="1">
      <c r="A412" s="86" t="s">
        <v>402</v>
      </c>
      <c r="B412" s="85"/>
      <c r="C412" s="85"/>
      <c r="D412" s="85"/>
      <c r="E412" s="84"/>
      <c r="F412" s="85"/>
      <c r="G412" s="84" t="s">
        <v>379</v>
      </c>
      <c r="H412" s="451">
        <f t="shared" ref="H412" si="333">SUM(H413:H414)</f>
        <v>0</v>
      </c>
      <c r="I412" s="451">
        <f t="shared" ref="I412:J412" si="334">SUM(I413:I414)</f>
        <v>70000</v>
      </c>
      <c r="J412" s="117">
        <f t="shared" si="334"/>
        <v>88000</v>
      </c>
      <c r="K412" s="117">
        <f t="shared" ref="K412" si="335">SUM(K413:K414)</f>
        <v>64000</v>
      </c>
      <c r="L412" s="246">
        <v>0</v>
      </c>
      <c r="M412" s="246">
        <f>IF(K412&gt;0,K412/J412*100,0)</f>
        <v>72.727272727272734</v>
      </c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>
      <c r="A413" s="1">
        <v>220</v>
      </c>
      <c r="B413" s="168" t="s">
        <v>267</v>
      </c>
      <c r="C413" s="168"/>
      <c r="D413" s="168"/>
      <c r="E413" s="20">
        <v>3239</v>
      </c>
      <c r="F413" s="25" t="s">
        <v>403</v>
      </c>
      <c r="G413" s="60"/>
      <c r="H413" s="501">
        <v>0</v>
      </c>
      <c r="I413" s="501">
        <v>30000</v>
      </c>
      <c r="J413" s="311">
        <v>48000</v>
      </c>
      <c r="K413" s="311">
        <v>24000</v>
      </c>
      <c r="L413" s="113">
        <v>0</v>
      </c>
      <c r="M413" s="113">
        <f t="shared" ref="M413:M414" si="336">IF(K413&gt;0,K413/J413*100,0)</f>
        <v>50</v>
      </c>
    </row>
    <row r="414" spans="1:25">
      <c r="A414" s="154">
        <v>220</v>
      </c>
      <c r="B414" s="168"/>
      <c r="C414" s="168"/>
      <c r="D414" s="168" t="s">
        <v>273</v>
      </c>
      <c r="E414" s="101" t="s">
        <v>404</v>
      </c>
      <c r="F414" s="209" t="s">
        <v>405</v>
      </c>
      <c r="G414" s="185"/>
      <c r="H414" s="507">
        <v>0</v>
      </c>
      <c r="I414" s="507">
        <v>40000</v>
      </c>
      <c r="J414" s="416">
        <v>40000</v>
      </c>
      <c r="K414" s="416">
        <v>40000</v>
      </c>
      <c r="L414" s="211">
        <v>0</v>
      </c>
      <c r="M414" s="211">
        <f t="shared" si="336"/>
        <v>100</v>
      </c>
    </row>
    <row r="415" spans="1:25">
      <c r="A415" s="86" t="s">
        <v>406</v>
      </c>
      <c r="B415" s="85"/>
      <c r="C415" s="85"/>
      <c r="D415" s="85"/>
      <c r="E415" s="84"/>
      <c r="F415" s="85"/>
      <c r="G415" s="84" t="s">
        <v>379</v>
      </c>
      <c r="H415" s="451">
        <f t="shared" ref="H415:K415" si="337">SUM(H416)</f>
        <v>0</v>
      </c>
      <c r="I415" s="451">
        <f t="shared" si="337"/>
        <v>0</v>
      </c>
      <c r="J415" s="117">
        <f t="shared" si="337"/>
        <v>0</v>
      </c>
      <c r="K415" s="117">
        <f t="shared" si="337"/>
        <v>0</v>
      </c>
      <c r="L415" s="246">
        <f t="shared" ref="L415:L425" si="338">IF(K415&gt;0,K415/H415*100,0)</f>
        <v>0</v>
      </c>
      <c r="M415" s="246">
        <f t="shared" ref="M415:M424" si="339">IF(K415&gt;0,K415/J415*100,0)</f>
        <v>0</v>
      </c>
    </row>
    <row r="416" spans="1:25">
      <c r="A416" s="154">
        <v>222</v>
      </c>
      <c r="B416" s="168"/>
      <c r="C416" s="168"/>
      <c r="D416" s="194" t="s">
        <v>273</v>
      </c>
      <c r="E416" s="101">
        <v>3239</v>
      </c>
      <c r="F416" s="209" t="s">
        <v>405</v>
      </c>
      <c r="G416" s="185"/>
      <c r="H416" s="508">
        <v>0</v>
      </c>
      <c r="I416" s="508">
        <v>0</v>
      </c>
      <c r="J416" s="471">
        <v>0</v>
      </c>
      <c r="K416" s="471">
        <v>0</v>
      </c>
      <c r="L416" s="211">
        <f t="shared" si="338"/>
        <v>0</v>
      </c>
      <c r="M416" s="211">
        <f t="shared" si="339"/>
        <v>0</v>
      </c>
    </row>
    <row r="417" spans="1:25">
      <c r="A417" s="86" t="s">
        <v>407</v>
      </c>
      <c r="B417" s="85"/>
      <c r="C417" s="85"/>
      <c r="D417" s="85"/>
      <c r="E417" s="84"/>
      <c r="F417" s="85"/>
      <c r="G417" s="84" t="s">
        <v>379</v>
      </c>
      <c r="H417" s="451">
        <f t="shared" ref="H417:K417" si="340">SUM(H418)</f>
        <v>0</v>
      </c>
      <c r="I417" s="451">
        <f t="shared" si="340"/>
        <v>0</v>
      </c>
      <c r="J417" s="117">
        <f t="shared" si="340"/>
        <v>0</v>
      </c>
      <c r="K417" s="117">
        <f t="shared" si="340"/>
        <v>0</v>
      </c>
      <c r="L417" s="246">
        <f t="shared" si="338"/>
        <v>0</v>
      </c>
      <c r="M417" s="246">
        <f t="shared" si="339"/>
        <v>0</v>
      </c>
    </row>
    <row r="418" spans="1:25">
      <c r="A418" s="154">
        <v>225</v>
      </c>
      <c r="B418" s="168" t="s">
        <v>267</v>
      </c>
      <c r="C418" s="168"/>
      <c r="D418" s="168"/>
      <c r="E418" s="101">
        <v>3238</v>
      </c>
      <c r="F418" s="209" t="s">
        <v>153</v>
      </c>
      <c r="G418" s="185"/>
      <c r="H418" s="504">
        <v>0</v>
      </c>
      <c r="I418" s="504">
        <v>0</v>
      </c>
      <c r="J418" s="211">
        <v>0</v>
      </c>
      <c r="K418" s="211">
        <v>0</v>
      </c>
      <c r="L418" s="211">
        <f t="shared" si="338"/>
        <v>0</v>
      </c>
      <c r="M418" s="211">
        <f t="shared" si="339"/>
        <v>0</v>
      </c>
    </row>
    <row r="419" spans="1:25">
      <c r="A419" s="86" t="s">
        <v>408</v>
      </c>
      <c r="B419" s="85"/>
      <c r="C419" s="85"/>
      <c r="D419" s="85"/>
      <c r="E419" s="84"/>
      <c r="F419" s="85"/>
      <c r="G419" s="84" t="s">
        <v>379</v>
      </c>
      <c r="H419" s="451">
        <f t="shared" ref="H419:K419" si="341">SUM(H420)</f>
        <v>0</v>
      </c>
      <c r="I419" s="451">
        <f t="shared" si="341"/>
        <v>15000</v>
      </c>
      <c r="J419" s="117">
        <f t="shared" si="341"/>
        <v>0</v>
      </c>
      <c r="K419" s="117">
        <f t="shared" si="341"/>
        <v>0</v>
      </c>
      <c r="L419" s="246">
        <f t="shared" si="338"/>
        <v>0</v>
      </c>
      <c r="M419" s="246">
        <f t="shared" si="339"/>
        <v>0</v>
      </c>
    </row>
    <row r="420" spans="1:25">
      <c r="A420" s="154">
        <v>227</v>
      </c>
      <c r="B420" s="168"/>
      <c r="C420" s="168"/>
      <c r="D420" s="168" t="s">
        <v>202</v>
      </c>
      <c r="E420" s="101">
        <v>3239</v>
      </c>
      <c r="F420" s="209" t="s">
        <v>409</v>
      </c>
      <c r="G420" s="185"/>
      <c r="H420" s="504">
        <v>0</v>
      </c>
      <c r="I420" s="504">
        <v>15000</v>
      </c>
      <c r="J420" s="211">
        <v>0</v>
      </c>
      <c r="K420" s="211">
        <v>0</v>
      </c>
      <c r="L420" s="211">
        <f t="shared" si="338"/>
        <v>0</v>
      </c>
      <c r="M420" s="211">
        <f t="shared" si="339"/>
        <v>0</v>
      </c>
    </row>
    <row r="421" spans="1:25">
      <c r="A421" s="86" t="s">
        <v>410</v>
      </c>
      <c r="B421" s="85"/>
      <c r="C421" s="85"/>
      <c r="D421" s="85"/>
      <c r="E421" s="84"/>
      <c r="F421" s="85"/>
      <c r="G421" s="84" t="s">
        <v>379</v>
      </c>
      <c r="H421" s="451">
        <f t="shared" ref="H421" si="342">SUM(H422:H423)</f>
        <v>0</v>
      </c>
      <c r="I421" s="451">
        <f t="shared" ref="I421:J421" si="343">SUM(I422:I423)</f>
        <v>0</v>
      </c>
      <c r="J421" s="117">
        <f t="shared" si="343"/>
        <v>0</v>
      </c>
      <c r="K421" s="117">
        <f t="shared" ref="K421" si="344">SUM(K422:K423)</f>
        <v>0</v>
      </c>
      <c r="L421" s="246">
        <f t="shared" si="338"/>
        <v>0</v>
      </c>
      <c r="M421" s="246">
        <f t="shared" si="339"/>
        <v>0</v>
      </c>
    </row>
    <row r="422" spans="1:25">
      <c r="A422" s="1">
        <v>228</v>
      </c>
      <c r="B422" s="168" t="s">
        <v>267</v>
      </c>
      <c r="C422" s="168"/>
      <c r="D422" s="168"/>
      <c r="E422" s="20">
        <v>3239</v>
      </c>
      <c r="F422" s="25" t="s">
        <v>411</v>
      </c>
      <c r="G422" s="60"/>
      <c r="H422" s="214">
        <v>0</v>
      </c>
      <c r="I422" s="214">
        <v>0</v>
      </c>
      <c r="J422" s="113">
        <v>0</v>
      </c>
      <c r="K422" s="113">
        <v>0</v>
      </c>
      <c r="L422" s="113">
        <f t="shared" si="338"/>
        <v>0</v>
      </c>
      <c r="M422" s="113">
        <f t="shared" si="339"/>
        <v>0</v>
      </c>
    </row>
    <row r="423" spans="1:25">
      <c r="A423" s="154">
        <v>224</v>
      </c>
      <c r="B423" s="168" t="s">
        <v>267</v>
      </c>
      <c r="C423" s="168"/>
      <c r="D423" s="168"/>
      <c r="E423" s="101" t="s">
        <v>388</v>
      </c>
      <c r="F423" s="209" t="s">
        <v>412</v>
      </c>
      <c r="G423" s="185"/>
      <c r="H423" s="504">
        <v>0</v>
      </c>
      <c r="I423" s="504">
        <v>0</v>
      </c>
      <c r="J423" s="211">
        <v>0</v>
      </c>
      <c r="K423" s="211">
        <v>0</v>
      </c>
      <c r="L423" s="211">
        <f t="shared" si="338"/>
        <v>0</v>
      </c>
      <c r="M423" s="211">
        <f t="shared" si="339"/>
        <v>0</v>
      </c>
    </row>
    <row r="424" spans="1:25">
      <c r="A424" s="86" t="s">
        <v>413</v>
      </c>
      <c r="B424" s="85"/>
      <c r="C424" s="85"/>
      <c r="D424" s="85"/>
      <c r="E424" s="84"/>
      <c r="F424" s="85"/>
      <c r="G424" s="84" t="s">
        <v>379</v>
      </c>
      <c r="H424" s="451">
        <f t="shared" ref="H424" si="345">SUM(H425:H427)</f>
        <v>840</v>
      </c>
      <c r="I424" s="451">
        <f t="shared" ref="I424:J424" si="346">SUM(I425:I427)</f>
        <v>195000</v>
      </c>
      <c r="J424" s="117">
        <f t="shared" si="346"/>
        <v>39200</v>
      </c>
      <c r="K424" s="117">
        <f t="shared" ref="K424" si="347">SUM(K425:K427)</f>
        <v>38564</v>
      </c>
      <c r="L424" s="246">
        <f t="shared" si="338"/>
        <v>4590.9523809523807</v>
      </c>
      <c r="M424" s="246">
        <f t="shared" si="339"/>
        <v>98.377551020408163</v>
      </c>
    </row>
    <row r="425" spans="1:25">
      <c r="A425" s="1">
        <v>229</v>
      </c>
      <c r="B425" s="168" t="s">
        <v>267</v>
      </c>
      <c r="C425" s="168"/>
      <c r="D425" s="168"/>
      <c r="E425" s="20" t="s">
        <v>404</v>
      </c>
      <c r="F425" s="25" t="s">
        <v>414</v>
      </c>
      <c r="G425" s="60"/>
      <c r="H425" s="214">
        <v>840</v>
      </c>
      <c r="I425" s="214">
        <v>15000</v>
      </c>
      <c r="J425" s="113">
        <v>0</v>
      </c>
      <c r="K425" s="113">
        <v>24375</v>
      </c>
      <c r="L425" s="113">
        <f t="shared" si="338"/>
        <v>2901.7857142857142</v>
      </c>
      <c r="M425" s="113">
        <v>0</v>
      </c>
    </row>
    <row r="426" spans="1:25">
      <c r="A426" s="1">
        <v>231</v>
      </c>
      <c r="B426" s="168" t="s">
        <v>267</v>
      </c>
      <c r="C426" s="168"/>
      <c r="D426" s="168"/>
      <c r="E426" s="20" t="s">
        <v>388</v>
      </c>
      <c r="F426" s="413" t="s">
        <v>415</v>
      </c>
      <c r="G426" s="60"/>
      <c r="H426" s="501">
        <v>0</v>
      </c>
      <c r="I426" s="501">
        <v>0</v>
      </c>
      <c r="J426" s="311">
        <v>0</v>
      </c>
      <c r="K426" s="311">
        <v>14189</v>
      </c>
      <c r="L426" s="113">
        <v>0</v>
      </c>
      <c r="M426" s="113">
        <v>0</v>
      </c>
    </row>
    <row r="427" spans="1:25">
      <c r="A427" s="154">
        <v>231</v>
      </c>
      <c r="B427" s="168"/>
      <c r="C427" s="168"/>
      <c r="D427" s="417" t="s">
        <v>273</v>
      </c>
      <c r="E427" s="101" t="s">
        <v>388</v>
      </c>
      <c r="F427" s="422" t="s">
        <v>416</v>
      </c>
      <c r="G427" s="185"/>
      <c r="H427" s="507">
        <v>0</v>
      </c>
      <c r="I427" s="507">
        <v>180000</v>
      </c>
      <c r="J427" s="416">
        <v>39200</v>
      </c>
      <c r="K427" s="416">
        <v>0</v>
      </c>
      <c r="L427" s="211">
        <f>IF(K427&gt;0,K427/H427*100,0)</f>
        <v>0</v>
      </c>
      <c r="M427" s="211">
        <f t="shared" ref="M427:M434" si="348">IF(K427&gt;0,K427/J427*100,0)</f>
        <v>0</v>
      </c>
    </row>
    <row r="428" spans="1:25" s="30" customFormat="1">
      <c r="A428" s="86" t="s">
        <v>417</v>
      </c>
      <c r="B428" s="85"/>
      <c r="C428" s="85"/>
      <c r="D428" s="85"/>
      <c r="E428" s="87"/>
      <c r="F428" s="83"/>
      <c r="G428" s="84" t="s">
        <v>418</v>
      </c>
      <c r="H428" s="451">
        <f t="shared" ref="H428" si="349">SUM(H429:H430)</f>
        <v>120000</v>
      </c>
      <c r="I428" s="451">
        <f t="shared" ref="I428:J428" si="350">SUM(I429:I430)</f>
        <v>390000</v>
      </c>
      <c r="J428" s="117">
        <f t="shared" si="350"/>
        <v>402000</v>
      </c>
      <c r="K428" s="117">
        <f t="shared" ref="K428" si="351">SUM(K429:K430)</f>
        <v>401486.5</v>
      </c>
      <c r="L428" s="246">
        <f>IF(K428&gt;0,K428/H428*100,0)</f>
        <v>334.57208333333335</v>
      </c>
      <c r="M428" s="246">
        <f t="shared" si="348"/>
        <v>99.872263681592045</v>
      </c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>
      <c r="A429" s="1">
        <v>230</v>
      </c>
      <c r="B429" s="168" t="s">
        <v>267</v>
      </c>
      <c r="C429" s="168"/>
      <c r="D429" s="168"/>
      <c r="E429" s="20" t="s">
        <v>419</v>
      </c>
      <c r="F429" s="25" t="s">
        <v>420</v>
      </c>
      <c r="G429" s="60"/>
      <c r="H429" s="214">
        <v>120000</v>
      </c>
      <c r="I429" s="214">
        <v>390000</v>
      </c>
      <c r="J429" s="113">
        <v>402000</v>
      </c>
      <c r="K429" s="113">
        <v>401486.5</v>
      </c>
      <c r="L429" s="113">
        <f>IF(K429&gt;0,K429/H429*100,0)</f>
        <v>334.57208333333335</v>
      </c>
      <c r="M429" s="113">
        <f t="shared" si="348"/>
        <v>99.872263681592045</v>
      </c>
      <c r="N429" s="293"/>
    </row>
    <row r="430" spans="1:25">
      <c r="A430" s="154">
        <v>230</v>
      </c>
      <c r="B430" s="168"/>
      <c r="C430" s="168"/>
      <c r="D430" s="417" t="s">
        <v>273</v>
      </c>
      <c r="E430" s="101" t="s">
        <v>419</v>
      </c>
      <c r="F430" s="209" t="s">
        <v>420</v>
      </c>
      <c r="G430" s="185"/>
      <c r="H430" s="507">
        <v>0</v>
      </c>
      <c r="I430" s="507"/>
      <c r="J430" s="416"/>
      <c r="K430" s="416">
        <v>0</v>
      </c>
      <c r="L430" s="211">
        <f>IF(K430&gt;0,K430/H430*100,0)</f>
        <v>0</v>
      </c>
      <c r="M430" s="211">
        <f t="shared" si="348"/>
        <v>0</v>
      </c>
    </row>
    <row r="431" spans="1:25" s="21" customFormat="1">
      <c r="A431" s="86" t="s">
        <v>421</v>
      </c>
      <c r="B431" s="85"/>
      <c r="C431" s="85"/>
      <c r="D431" s="85"/>
      <c r="E431" s="87"/>
      <c r="F431" s="83"/>
      <c r="G431" s="84" t="s">
        <v>418</v>
      </c>
      <c r="H431" s="451">
        <f t="shared" ref="H431:K431" si="352">SUM(H432)</f>
        <v>0</v>
      </c>
      <c r="I431" s="451">
        <f t="shared" si="352"/>
        <v>5000</v>
      </c>
      <c r="J431" s="117">
        <f t="shared" si="352"/>
        <v>1500</v>
      </c>
      <c r="K431" s="117">
        <f t="shared" si="352"/>
        <v>1478.43</v>
      </c>
      <c r="L431" s="246">
        <v>0</v>
      </c>
      <c r="M431" s="246">
        <f t="shared" si="348"/>
        <v>98.562000000000012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>
      <c r="A432" s="154">
        <v>232</v>
      </c>
      <c r="B432" s="168" t="s">
        <v>267</v>
      </c>
      <c r="C432" s="168"/>
      <c r="D432" s="168"/>
      <c r="E432" s="101">
        <v>3423</v>
      </c>
      <c r="F432" s="209" t="s">
        <v>422</v>
      </c>
      <c r="G432" s="185"/>
      <c r="H432" s="504">
        <v>0</v>
      </c>
      <c r="I432" s="504">
        <v>5000</v>
      </c>
      <c r="J432" s="211">
        <v>1500</v>
      </c>
      <c r="K432" s="211">
        <v>1478.43</v>
      </c>
      <c r="L432" s="211">
        <v>0</v>
      </c>
      <c r="M432" s="211">
        <f t="shared" si="348"/>
        <v>98.562000000000012</v>
      </c>
    </row>
    <row r="433" spans="1:25" s="28" customFormat="1">
      <c r="A433" s="86" t="s">
        <v>423</v>
      </c>
      <c r="B433" s="85"/>
      <c r="C433" s="85"/>
      <c r="D433" s="85"/>
      <c r="E433" s="87"/>
      <c r="F433" s="83"/>
      <c r="G433" s="84" t="s">
        <v>424</v>
      </c>
      <c r="H433" s="451">
        <f t="shared" ref="H433" si="353">SUM(H434:H435)</f>
        <v>0</v>
      </c>
      <c r="I433" s="451">
        <f t="shared" ref="I433:J433" si="354">SUM(I434:I435)</f>
        <v>90000</v>
      </c>
      <c r="J433" s="117">
        <f t="shared" si="354"/>
        <v>20000</v>
      </c>
      <c r="K433" s="117">
        <f t="shared" ref="K433" si="355">SUM(K434:K435)</f>
        <v>19900</v>
      </c>
      <c r="L433" s="246">
        <v>0</v>
      </c>
      <c r="M433" s="246">
        <f t="shared" si="348"/>
        <v>99.5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s="253" customFormat="1">
      <c r="A434" s="253">
        <v>235</v>
      </c>
      <c r="B434" s="254" t="s">
        <v>267</v>
      </c>
      <c r="C434" s="254"/>
      <c r="D434" s="254"/>
      <c r="E434" s="252" t="s">
        <v>425</v>
      </c>
      <c r="F434" s="250" t="s">
        <v>426</v>
      </c>
      <c r="G434" s="252"/>
      <c r="H434" s="509">
        <v>0</v>
      </c>
      <c r="I434" s="509">
        <v>90000</v>
      </c>
      <c r="J434" s="472">
        <v>20000</v>
      </c>
      <c r="K434" s="472">
        <v>0</v>
      </c>
      <c r="L434" s="113">
        <f>IF(K434&gt;0,K434/H434*100,0)</f>
        <v>0</v>
      </c>
      <c r="M434" s="113">
        <f t="shared" si="348"/>
        <v>0</v>
      </c>
    </row>
    <row r="435" spans="1:25">
      <c r="A435" s="210">
        <v>235</v>
      </c>
      <c r="B435" s="171"/>
      <c r="C435" s="171"/>
      <c r="D435" s="417" t="s">
        <v>273</v>
      </c>
      <c r="E435" s="101">
        <v>4214</v>
      </c>
      <c r="F435" s="209" t="s">
        <v>229</v>
      </c>
      <c r="G435" s="185"/>
      <c r="H435" s="508">
        <v>0</v>
      </c>
      <c r="I435" s="508">
        <v>0</v>
      </c>
      <c r="J435" s="471">
        <v>0</v>
      </c>
      <c r="K435" s="471">
        <v>19900</v>
      </c>
      <c r="L435" s="211">
        <v>0</v>
      </c>
      <c r="M435" s="211">
        <v>0</v>
      </c>
    </row>
    <row r="436" spans="1:25">
      <c r="A436" s="86" t="s">
        <v>427</v>
      </c>
      <c r="B436" s="85"/>
      <c r="C436" s="85"/>
      <c r="D436" s="85"/>
      <c r="E436" s="87"/>
      <c r="F436" s="83"/>
      <c r="G436" s="84" t="s">
        <v>379</v>
      </c>
      <c r="H436" s="451">
        <f t="shared" ref="H436:K436" si="356">SUM(H437)</f>
        <v>0</v>
      </c>
      <c r="I436" s="451">
        <f t="shared" si="356"/>
        <v>0</v>
      </c>
      <c r="J436" s="117">
        <f t="shared" si="356"/>
        <v>0</v>
      </c>
      <c r="K436" s="117">
        <f t="shared" si="356"/>
        <v>0</v>
      </c>
      <c r="L436" s="246">
        <f t="shared" ref="L436:L447" si="357">IF(K436&gt;0,K436/H436*100,0)</f>
        <v>0</v>
      </c>
      <c r="M436" s="246">
        <f t="shared" ref="M436:M447" si="358">IF(K436&gt;0,K436/J436*100,0)</f>
        <v>0</v>
      </c>
    </row>
    <row r="437" spans="1:25">
      <c r="A437" s="154">
        <v>237</v>
      </c>
      <c r="B437" s="168" t="s">
        <v>267</v>
      </c>
      <c r="C437" s="168"/>
      <c r="D437" s="168"/>
      <c r="E437" s="101">
        <v>4214</v>
      </c>
      <c r="F437" s="209" t="s">
        <v>428</v>
      </c>
      <c r="G437" s="185"/>
      <c r="H437" s="504">
        <v>0</v>
      </c>
      <c r="I437" s="504">
        <v>0</v>
      </c>
      <c r="J437" s="211">
        <v>0</v>
      </c>
      <c r="K437" s="211">
        <v>0</v>
      </c>
      <c r="L437" s="211">
        <f t="shared" si="357"/>
        <v>0</v>
      </c>
      <c r="M437" s="211">
        <f t="shared" si="358"/>
        <v>0</v>
      </c>
    </row>
    <row r="438" spans="1:25" s="28" customFormat="1">
      <c r="A438" s="86" t="s">
        <v>429</v>
      </c>
      <c r="B438" s="85"/>
      <c r="C438" s="85"/>
      <c r="D438" s="85"/>
      <c r="E438" s="87"/>
      <c r="F438" s="83"/>
      <c r="G438" s="84" t="s">
        <v>430</v>
      </c>
      <c r="H438" s="451">
        <f t="shared" ref="H438" si="359">SUM(H439:H440)</f>
        <v>40666.61</v>
      </c>
      <c r="I438" s="451">
        <f t="shared" ref="I438:J438" si="360">SUM(I439:I440)</f>
        <v>20000</v>
      </c>
      <c r="J438" s="117">
        <f t="shared" si="360"/>
        <v>0</v>
      </c>
      <c r="K438" s="117">
        <f t="shared" ref="K438" si="361">SUM(K439:K440)</f>
        <v>0</v>
      </c>
      <c r="L438" s="246">
        <f t="shared" si="357"/>
        <v>0</v>
      </c>
      <c r="M438" s="246">
        <f t="shared" si="358"/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64">
        <v>240</v>
      </c>
      <c r="B439" s="171" t="s">
        <v>267</v>
      </c>
      <c r="C439" s="171"/>
      <c r="D439" s="171"/>
      <c r="E439" s="20">
        <v>4214</v>
      </c>
      <c r="F439" s="25" t="s">
        <v>227</v>
      </c>
      <c r="G439" s="60"/>
      <c r="H439" s="214">
        <v>40666.61</v>
      </c>
      <c r="I439" s="214">
        <v>10000</v>
      </c>
      <c r="J439" s="113">
        <v>0</v>
      </c>
      <c r="K439" s="113">
        <v>0</v>
      </c>
      <c r="L439" s="113">
        <f t="shared" si="357"/>
        <v>0</v>
      </c>
      <c r="M439" s="113">
        <f t="shared" si="358"/>
        <v>0</v>
      </c>
    </row>
    <row r="440" spans="1:25">
      <c r="A440" s="210">
        <v>240</v>
      </c>
      <c r="B440" s="171"/>
      <c r="C440" s="171"/>
      <c r="D440" s="417" t="s">
        <v>273</v>
      </c>
      <c r="E440" s="101" t="s">
        <v>425</v>
      </c>
      <c r="F440" s="209" t="s">
        <v>229</v>
      </c>
      <c r="G440" s="185"/>
      <c r="H440" s="507">
        <v>0</v>
      </c>
      <c r="I440" s="507">
        <v>10000</v>
      </c>
      <c r="J440" s="416">
        <v>0</v>
      </c>
      <c r="K440" s="416">
        <v>0</v>
      </c>
      <c r="L440" s="211">
        <f t="shared" si="357"/>
        <v>0</v>
      </c>
      <c r="M440" s="211">
        <f t="shared" si="358"/>
        <v>0</v>
      </c>
    </row>
    <row r="441" spans="1:25">
      <c r="A441" s="86" t="s">
        <v>431</v>
      </c>
      <c r="B441" s="85"/>
      <c r="C441" s="85"/>
      <c r="D441" s="85"/>
      <c r="E441" s="87"/>
      <c r="F441" s="83"/>
      <c r="G441" s="84" t="s">
        <v>379</v>
      </c>
      <c r="H441" s="451">
        <f t="shared" ref="H441:K441" si="362">SUM(H442)</f>
        <v>0</v>
      </c>
      <c r="I441" s="451">
        <f t="shared" si="362"/>
        <v>0</v>
      </c>
      <c r="J441" s="117">
        <f t="shared" si="362"/>
        <v>0</v>
      </c>
      <c r="K441" s="117">
        <f t="shared" si="362"/>
        <v>0</v>
      </c>
      <c r="L441" s="246">
        <f t="shared" si="357"/>
        <v>0</v>
      </c>
      <c r="M441" s="246">
        <f t="shared" si="358"/>
        <v>0</v>
      </c>
    </row>
    <row r="442" spans="1:25">
      <c r="A442" s="210">
        <v>242</v>
      </c>
      <c r="B442" s="171" t="s">
        <v>267</v>
      </c>
      <c r="C442" s="171"/>
      <c r="D442" s="171"/>
      <c r="E442" s="101">
        <v>4214</v>
      </c>
      <c r="F442" s="209" t="s">
        <v>428</v>
      </c>
      <c r="G442" s="185"/>
      <c r="H442" s="504">
        <v>0</v>
      </c>
      <c r="I442" s="504">
        <v>0</v>
      </c>
      <c r="J442" s="211">
        <v>0</v>
      </c>
      <c r="K442" s="211">
        <v>0</v>
      </c>
      <c r="L442" s="211">
        <f t="shared" si="357"/>
        <v>0</v>
      </c>
      <c r="M442" s="211">
        <f t="shared" si="358"/>
        <v>0</v>
      </c>
    </row>
    <row r="443" spans="1:25" s="28" customFormat="1">
      <c r="A443" s="86" t="s">
        <v>432</v>
      </c>
      <c r="B443" s="85"/>
      <c r="C443" s="85"/>
      <c r="D443" s="85"/>
      <c r="E443" s="87"/>
      <c r="F443" s="83"/>
      <c r="G443" s="84" t="s">
        <v>379</v>
      </c>
      <c r="H443" s="451">
        <f t="shared" ref="H443" si="363">SUM(H444:H446)</f>
        <v>10550</v>
      </c>
      <c r="I443" s="451">
        <f t="shared" ref="I443:J443" si="364">SUM(I444:I446)</f>
        <v>45000</v>
      </c>
      <c r="J443" s="117">
        <f t="shared" si="364"/>
        <v>37000</v>
      </c>
      <c r="K443" s="117">
        <f t="shared" ref="K443" si="365">SUM(K444:K446)</f>
        <v>27854.49</v>
      </c>
      <c r="L443" s="246">
        <f t="shared" si="357"/>
        <v>264.0236018957346</v>
      </c>
      <c r="M443" s="246">
        <f t="shared" si="358"/>
        <v>75.282405405405399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1">
        <v>245</v>
      </c>
      <c r="B444" s="198"/>
      <c r="C444" s="197" t="s">
        <v>269</v>
      </c>
      <c r="D444" s="198"/>
      <c r="E444" s="20" t="s">
        <v>372</v>
      </c>
      <c r="F444" s="25" t="s">
        <v>433</v>
      </c>
      <c r="G444" s="20"/>
      <c r="H444" s="510">
        <v>0</v>
      </c>
      <c r="I444" s="510">
        <v>0</v>
      </c>
      <c r="J444" s="473">
        <v>0</v>
      </c>
      <c r="K444" s="473">
        <v>0</v>
      </c>
      <c r="L444" s="113">
        <f t="shared" si="357"/>
        <v>0</v>
      </c>
      <c r="M444" s="113">
        <f t="shared" si="358"/>
        <v>0</v>
      </c>
    </row>
    <row r="445" spans="1:25">
      <c r="A445" s="64">
        <v>245</v>
      </c>
      <c r="B445" s="171"/>
      <c r="C445" s="171"/>
      <c r="D445" s="417" t="s">
        <v>273</v>
      </c>
      <c r="E445" s="20">
        <v>4511</v>
      </c>
      <c r="F445" s="25" t="s">
        <v>434</v>
      </c>
      <c r="G445" s="60"/>
      <c r="H445" s="456">
        <v>0</v>
      </c>
      <c r="I445" s="456">
        <v>0</v>
      </c>
      <c r="J445" s="195">
        <v>0</v>
      </c>
      <c r="K445" s="195">
        <v>0</v>
      </c>
      <c r="L445" s="113">
        <f t="shared" si="357"/>
        <v>0</v>
      </c>
      <c r="M445" s="113">
        <f t="shared" si="358"/>
        <v>0</v>
      </c>
    </row>
    <row r="446" spans="1:25">
      <c r="A446" s="210">
        <v>245</v>
      </c>
      <c r="B446" s="171"/>
      <c r="C446" s="171"/>
      <c r="D446" s="196" t="s">
        <v>202</v>
      </c>
      <c r="E446" s="101" t="s">
        <v>372</v>
      </c>
      <c r="F446" s="209" t="s">
        <v>435</v>
      </c>
      <c r="G446" s="185"/>
      <c r="H446" s="511">
        <v>10550</v>
      </c>
      <c r="I446" s="511">
        <v>45000</v>
      </c>
      <c r="J446" s="394">
        <v>37000</v>
      </c>
      <c r="K446" s="394">
        <v>27854.49</v>
      </c>
      <c r="L446" s="211">
        <f t="shared" si="357"/>
        <v>264.0236018957346</v>
      </c>
      <c r="M446" s="211">
        <f t="shared" si="358"/>
        <v>75.282405405405399</v>
      </c>
    </row>
    <row r="447" spans="1:25" s="28" customFormat="1">
      <c r="A447" s="86" t="s">
        <v>436</v>
      </c>
      <c r="B447" s="85"/>
      <c r="C447" s="85"/>
      <c r="D447" s="85"/>
      <c r="E447" s="87"/>
      <c r="F447" s="83"/>
      <c r="G447" s="84" t="s">
        <v>379</v>
      </c>
      <c r="H447" s="451">
        <f t="shared" ref="H447" si="366">SUM(H448:H452)</f>
        <v>591473.5</v>
      </c>
      <c r="I447" s="451">
        <f t="shared" ref="I447:J447" si="367">SUM(I448:I452)</f>
        <v>330000</v>
      </c>
      <c r="J447" s="117">
        <f t="shared" si="367"/>
        <v>133200</v>
      </c>
      <c r="K447" s="117">
        <f t="shared" ref="K447" si="368">SUM(K448:K452)</f>
        <v>3200</v>
      </c>
      <c r="L447" s="246">
        <f t="shared" si="357"/>
        <v>0.54102170257839111</v>
      </c>
      <c r="M447" s="246">
        <f t="shared" si="358"/>
        <v>2.4024024024024024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64">
        <v>247</v>
      </c>
      <c r="B448" s="171" t="s">
        <v>267</v>
      </c>
      <c r="C448" s="171"/>
      <c r="D448" s="171"/>
      <c r="E448" s="20">
        <v>4511</v>
      </c>
      <c r="F448" s="25" t="s">
        <v>437</v>
      </c>
      <c r="G448" s="60"/>
      <c r="H448" s="501">
        <v>141973.5</v>
      </c>
      <c r="I448" s="501">
        <v>20000</v>
      </c>
      <c r="J448" s="311">
        <v>0</v>
      </c>
      <c r="K448" s="311">
        <v>0</v>
      </c>
      <c r="L448" s="113">
        <f t="shared" ref="L448:L451" si="369">IF(K448&gt;0,K448/H448*100,0)</f>
        <v>0</v>
      </c>
      <c r="M448" s="113">
        <f t="shared" ref="M448:M452" si="370">IF(K448&gt;0,K448/J448*100,0)</f>
        <v>0</v>
      </c>
      <c r="N448" s="293"/>
    </row>
    <row r="449" spans="1:25">
      <c r="A449" s="64">
        <v>247</v>
      </c>
      <c r="B449" s="171"/>
      <c r="C449" s="171"/>
      <c r="D449" s="194" t="s">
        <v>273</v>
      </c>
      <c r="E449" s="20" t="s">
        <v>372</v>
      </c>
      <c r="F449" s="25" t="s">
        <v>438</v>
      </c>
      <c r="G449" s="60"/>
      <c r="H449" s="456">
        <v>0</v>
      </c>
      <c r="I449" s="456">
        <v>110000</v>
      </c>
      <c r="J449" s="195">
        <v>130000</v>
      </c>
      <c r="K449" s="195">
        <v>0</v>
      </c>
      <c r="L449" s="113">
        <f t="shared" si="369"/>
        <v>0</v>
      </c>
      <c r="M449" s="113">
        <f t="shared" si="370"/>
        <v>0</v>
      </c>
      <c r="N449" s="293"/>
    </row>
    <row r="450" spans="1:25">
      <c r="A450" s="64"/>
      <c r="B450" s="171"/>
      <c r="C450" s="171"/>
      <c r="D450" s="354" t="s">
        <v>221</v>
      </c>
      <c r="E450" s="20" t="s">
        <v>372</v>
      </c>
      <c r="F450" s="25" t="s">
        <v>439</v>
      </c>
      <c r="G450" s="60"/>
      <c r="H450" s="492">
        <v>449500</v>
      </c>
      <c r="I450" s="492">
        <v>200000</v>
      </c>
      <c r="J450" s="292">
        <v>0</v>
      </c>
      <c r="K450" s="292">
        <v>0</v>
      </c>
      <c r="L450" s="113">
        <f t="shared" si="369"/>
        <v>0</v>
      </c>
      <c r="M450" s="113">
        <f t="shared" si="370"/>
        <v>0</v>
      </c>
      <c r="N450" s="293"/>
    </row>
    <row r="451" spans="1:25" s="43" customFormat="1">
      <c r="A451" s="48">
        <v>248</v>
      </c>
      <c r="B451" s="187" t="s">
        <v>267</v>
      </c>
      <c r="C451" s="187"/>
      <c r="D451" s="187"/>
      <c r="E451" s="48">
        <v>3239</v>
      </c>
      <c r="F451" s="62" t="s">
        <v>440</v>
      </c>
      <c r="G451" s="247"/>
      <c r="H451" s="512">
        <v>0</v>
      </c>
      <c r="I451" s="512">
        <v>0</v>
      </c>
      <c r="J451" s="448">
        <v>0</v>
      </c>
      <c r="K451" s="448">
        <v>0</v>
      </c>
      <c r="L451" s="113">
        <f t="shared" si="369"/>
        <v>0</v>
      </c>
      <c r="M451" s="113">
        <f t="shared" si="370"/>
        <v>0</v>
      </c>
    </row>
    <row r="452" spans="1:25" s="43" customFormat="1">
      <c r="A452" s="419">
        <v>249</v>
      </c>
      <c r="B452" s="187" t="s">
        <v>267</v>
      </c>
      <c r="C452" s="187"/>
      <c r="D452" s="187"/>
      <c r="E452" s="419">
        <v>4111</v>
      </c>
      <c r="F452" s="420" t="s">
        <v>441</v>
      </c>
      <c r="G452" s="421"/>
      <c r="H452" s="513">
        <v>0</v>
      </c>
      <c r="I452" s="513">
        <v>0</v>
      </c>
      <c r="J452" s="449">
        <v>3200</v>
      </c>
      <c r="K452" s="449">
        <v>3200</v>
      </c>
      <c r="L452" s="211">
        <v>0</v>
      </c>
      <c r="M452" s="211">
        <f t="shared" si="370"/>
        <v>100</v>
      </c>
    </row>
    <row r="453" spans="1:25" s="28" customFormat="1">
      <c r="A453" s="86" t="s">
        <v>442</v>
      </c>
      <c r="B453" s="85"/>
      <c r="C453" s="85"/>
      <c r="D453" s="85"/>
      <c r="E453" s="87"/>
      <c r="F453" s="83"/>
      <c r="G453" s="84" t="s">
        <v>379</v>
      </c>
      <c r="H453" s="451">
        <f t="shared" ref="H453:K453" si="371">SUM(H454)</f>
        <v>0</v>
      </c>
      <c r="I453" s="451">
        <f t="shared" si="371"/>
        <v>0</v>
      </c>
      <c r="J453" s="117">
        <f t="shared" si="371"/>
        <v>0</v>
      </c>
      <c r="K453" s="117">
        <f t="shared" si="371"/>
        <v>0</v>
      </c>
      <c r="L453" s="246">
        <f>IF(K453&gt;0,K453/H453*100,0)</f>
        <v>0</v>
      </c>
      <c r="M453" s="246">
        <f>IF(K453&gt;0,K453/J453*100,0)</f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154">
        <v>252</v>
      </c>
      <c r="B454" s="101" t="s">
        <v>267</v>
      </c>
      <c r="C454" s="101"/>
      <c r="D454" s="101"/>
      <c r="E454" s="101" t="s">
        <v>443</v>
      </c>
      <c r="F454" s="209" t="s">
        <v>444</v>
      </c>
      <c r="G454" s="185"/>
      <c r="H454" s="504">
        <v>0</v>
      </c>
      <c r="I454" s="504">
        <v>0</v>
      </c>
      <c r="J454" s="211">
        <v>0</v>
      </c>
      <c r="K454" s="211">
        <v>0</v>
      </c>
      <c r="L454" s="211">
        <f>IF(K454&gt;0,K454/H454*100,0)</f>
        <v>0</v>
      </c>
      <c r="M454" s="211">
        <f>IF(K454&gt;0,K454/J454*100,0)</f>
        <v>0</v>
      </c>
    </row>
    <row r="455" spans="1:25" s="28" customFormat="1">
      <c r="A455" s="86" t="s">
        <v>445</v>
      </c>
      <c r="B455" s="85"/>
      <c r="C455" s="85"/>
      <c r="D455" s="85"/>
      <c r="E455" s="87"/>
      <c r="F455" s="83"/>
      <c r="G455" s="84" t="s">
        <v>379</v>
      </c>
      <c r="H455" s="451">
        <f t="shared" ref="H455" si="372">SUM(H456:H458)</f>
        <v>468642.5</v>
      </c>
      <c r="I455" s="451">
        <f t="shared" ref="I455:J455" si="373">SUM(I456:I458)</f>
        <v>5000</v>
      </c>
      <c r="J455" s="117">
        <f t="shared" si="373"/>
        <v>0</v>
      </c>
      <c r="K455" s="117">
        <f t="shared" ref="K455" si="374">SUM(K456:K458)</f>
        <v>0</v>
      </c>
      <c r="L455" s="246">
        <f>IF(K455&gt;0,K455/H455*100,0)</f>
        <v>0</v>
      </c>
      <c r="M455" s="246">
        <f>IF(K455&gt;0,K455/J455*100,0)</f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1">
        <v>255</v>
      </c>
      <c r="B456" s="168" t="s">
        <v>267</v>
      </c>
      <c r="C456" s="168"/>
      <c r="D456" s="168"/>
      <c r="E456" s="20">
        <v>3239</v>
      </c>
      <c r="F456" s="25" t="s">
        <v>446</v>
      </c>
      <c r="G456" s="60"/>
      <c r="H456" s="500">
        <v>468642.5</v>
      </c>
      <c r="I456" s="500">
        <v>5000</v>
      </c>
      <c r="J456" s="450">
        <v>0</v>
      </c>
      <c r="K456" s="450">
        <v>0</v>
      </c>
      <c r="L456" s="113">
        <f t="shared" ref="L456:L458" si="375">IF(K456&gt;0,K456/H456*100,0)</f>
        <v>0</v>
      </c>
      <c r="M456" s="113">
        <f t="shared" ref="M456:M458" si="376">IF(K456&gt;0,K456/J456*100,0)</f>
        <v>0</v>
      </c>
      <c r="N456" s="293"/>
    </row>
    <row r="457" spans="1:25">
      <c r="A457" s="1">
        <v>256</v>
      </c>
      <c r="B457" s="168"/>
      <c r="C457" s="168"/>
      <c r="D457" s="194" t="s">
        <v>273</v>
      </c>
      <c r="E457" s="20" t="s">
        <v>425</v>
      </c>
      <c r="F457" s="25" t="s">
        <v>447</v>
      </c>
      <c r="G457" s="60"/>
      <c r="H457" s="456">
        <v>0</v>
      </c>
      <c r="I457" s="456">
        <v>0</v>
      </c>
      <c r="J457" s="195">
        <v>0</v>
      </c>
      <c r="K457" s="195">
        <v>0</v>
      </c>
      <c r="L457" s="113">
        <f t="shared" si="375"/>
        <v>0</v>
      </c>
      <c r="M457" s="113">
        <f t="shared" si="376"/>
        <v>0</v>
      </c>
      <c r="N457" s="293"/>
    </row>
    <row r="458" spans="1:25">
      <c r="A458" s="154">
        <v>256</v>
      </c>
      <c r="B458" s="168"/>
      <c r="C458" s="168"/>
      <c r="D458" s="354" t="s">
        <v>221</v>
      </c>
      <c r="E458" s="101" t="s">
        <v>425</v>
      </c>
      <c r="F458" s="209" t="s">
        <v>448</v>
      </c>
      <c r="G458" s="185"/>
      <c r="H458" s="372">
        <v>0</v>
      </c>
      <c r="I458" s="372"/>
      <c r="J458" s="353"/>
      <c r="K458" s="353"/>
      <c r="L458" s="211">
        <f t="shared" si="375"/>
        <v>0</v>
      </c>
      <c r="M458" s="211">
        <f t="shared" si="376"/>
        <v>0</v>
      </c>
      <c r="N458" s="293"/>
    </row>
    <row r="459" spans="1:25" s="28" customFormat="1">
      <c r="A459" s="86" t="s">
        <v>449</v>
      </c>
      <c r="B459" s="85"/>
      <c r="C459" s="85"/>
      <c r="D459" s="85"/>
      <c r="E459" s="87"/>
      <c r="F459" s="83"/>
      <c r="G459" s="84" t="s">
        <v>379</v>
      </c>
      <c r="H459" s="451">
        <f t="shared" ref="H459" si="377">SUM(H460:H465)</f>
        <v>0</v>
      </c>
      <c r="I459" s="451">
        <f t="shared" ref="I459:J459" si="378">SUM(I460:I465)</f>
        <v>480000</v>
      </c>
      <c r="J459" s="117">
        <f t="shared" si="378"/>
        <v>310000</v>
      </c>
      <c r="K459" s="117">
        <f t="shared" ref="K459" si="379">SUM(K460:K465)</f>
        <v>317805.56</v>
      </c>
      <c r="L459" s="246">
        <v>0</v>
      </c>
      <c r="M459" s="246">
        <f>IF(K459&gt;0,K459/J459*100,0)</f>
        <v>102.51792258064516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1">
        <v>258</v>
      </c>
      <c r="B460" s="168" t="s">
        <v>267</v>
      </c>
      <c r="C460" s="168"/>
      <c r="D460" s="168"/>
      <c r="E460" s="20">
        <v>3239</v>
      </c>
      <c r="F460" s="25" t="s">
        <v>450</v>
      </c>
      <c r="G460" s="60"/>
      <c r="H460" s="214">
        <v>0</v>
      </c>
      <c r="I460" s="214">
        <v>10000</v>
      </c>
      <c r="J460" s="113">
        <v>0</v>
      </c>
      <c r="K460" s="113">
        <v>0</v>
      </c>
      <c r="L460" s="113">
        <f t="shared" ref="L460:L465" si="380">IF(K460&gt;0,K460/H460*100,0)</f>
        <v>0</v>
      </c>
      <c r="M460" s="113">
        <f t="shared" ref="M460:M465" si="381">IF(K460&gt;0,K460/J460*100,0)</f>
        <v>0</v>
      </c>
    </row>
    <row r="461" spans="1:25">
      <c r="A461" s="1">
        <v>260</v>
      </c>
      <c r="B461" s="168" t="s">
        <v>267</v>
      </c>
      <c r="C461" s="168"/>
      <c r="D461" s="168"/>
      <c r="E461" s="20" t="s">
        <v>342</v>
      </c>
      <c r="F461" s="25" t="s">
        <v>451</v>
      </c>
      <c r="G461" s="60"/>
      <c r="H461" s="214">
        <v>0</v>
      </c>
      <c r="I461" s="214">
        <v>0</v>
      </c>
      <c r="J461" s="113">
        <v>0</v>
      </c>
      <c r="K461" s="113">
        <v>0</v>
      </c>
      <c r="L461" s="113">
        <f t="shared" si="380"/>
        <v>0</v>
      </c>
      <c r="M461" s="113">
        <f t="shared" si="381"/>
        <v>0</v>
      </c>
    </row>
    <row r="462" spans="1:25">
      <c r="A462" s="1">
        <v>262</v>
      </c>
      <c r="B462" s="168" t="s">
        <v>267</v>
      </c>
      <c r="C462" s="168"/>
      <c r="D462" s="168"/>
      <c r="E462" s="20" t="s">
        <v>342</v>
      </c>
      <c r="F462" s="25" t="s">
        <v>452</v>
      </c>
      <c r="G462" s="60"/>
      <c r="H462" s="214">
        <v>0</v>
      </c>
      <c r="I462" s="214">
        <v>0</v>
      </c>
      <c r="J462" s="113">
        <v>0</v>
      </c>
      <c r="K462" s="113">
        <v>0</v>
      </c>
      <c r="L462" s="113">
        <f t="shared" si="380"/>
        <v>0</v>
      </c>
      <c r="M462" s="113">
        <f t="shared" si="381"/>
        <v>0</v>
      </c>
    </row>
    <row r="463" spans="1:25">
      <c r="A463" s="1">
        <v>264</v>
      </c>
      <c r="B463" s="186" t="s">
        <v>267</v>
      </c>
      <c r="C463" s="186"/>
      <c r="D463" s="186"/>
      <c r="E463" s="20" t="s">
        <v>453</v>
      </c>
      <c r="F463" s="25" t="s">
        <v>454</v>
      </c>
      <c r="G463" s="60"/>
      <c r="H463" s="214">
        <v>0</v>
      </c>
      <c r="I463" s="214">
        <v>120000</v>
      </c>
      <c r="J463" s="113">
        <v>0</v>
      </c>
      <c r="K463" s="113">
        <v>0</v>
      </c>
      <c r="L463" s="113">
        <f t="shared" si="380"/>
        <v>0</v>
      </c>
      <c r="M463" s="113">
        <f t="shared" si="381"/>
        <v>0</v>
      </c>
    </row>
    <row r="464" spans="1:25">
      <c r="A464" s="1">
        <v>264</v>
      </c>
      <c r="B464" s="168"/>
      <c r="C464" s="168"/>
      <c r="D464" s="194" t="s">
        <v>273</v>
      </c>
      <c r="E464" s="20" t="s">
        <v>453</v>
      </c>
      <c r="F464" s="25" t="s">
        <v>455</v>
      </c>
      <c r="G464" s="60"/>
      <c r="H464" s="456">
        <v>0</v>
      </c>
      <c r="I464" s="456">
        <v>250000</v>
      </c>
      <c r="J464" s="195">
        <v>310000</v>
      </c>
      <c r="K464" s="195">
        <v>317805.56</v>
      </c>
      <c r="L464" s="113">
        <v>0</v>
      </c>
      <c r="M464" s="113">
        <f t="shared" si="381"/>
        <v>102.51792258064516</v>
      </c>
      <c r="N464" s="32"/>
    </row>
    <row r="465" spans="1:25">
      <c r="A465" s="446">
        <v>264</v>
      </c>
      <c r="B465" s="168"/>
      <c r="C465" s="168"/>
      <c r="D465" s="354" t="s">
        <v>221</v>
      </c>
      <c r="E465" s="101" t="s">
        <v>453</v>
      </c>
      <c r="F465" s="209" t="s">
        <v>456</v>
      </c>
      <c r="G465" s="185"/>
      <c r="H465" s="372">
        <v>0</v>
      </c>
      <c r="I465" s="372">
        <v>100000</v>
      </c>
      <c r="J465" s="353">
        <v>0</v>
      </c>
      <c r="K465" s="353">
        <v>0</v>
      </c>
      <c r="L465" s="211">
        <f t="shared" si="380"/>
        <v>0</v>
      </c>
      <c r="M465" s="211">
        <f t="shared" si="381"/>
        <v>0</v>
      </c>
    </row>
    <row r="466" spans="1:25" s="28" customFormat="1">
      <c r="A466" s="122" t="s">
        <v>457</v>
      </c>
      <c r="B466" s="128"/>
      <c r="C466" s="128"/>
      <c r="D466" s="128"/>
      <c r="E466" s="123"/>
      <c r="F466" s="124"/>
      <c r="G466" s="127"/>
      <c r="H466" s="447">
        <f t="shared" ref="H466" si="382">SUM(H467+H486+H488+H496+H494+H499+H501)</f>
        <v>205766.54</v>
      </c>
      <c r="I466" s="447">
        <f t="shared" ref="I466:J466" si="383">SUM(I467+I486+I488+I496+I494+I499+I501)</f>
        <v>710000</v>
      </c>
      <c r="J466" s="125">
        <f t="shared" si="383"/>
        <v>541500</v>
      </c>
      <c r="K466" s="125">
        <f t="shared" ref="K466" si="384">SUM(K467+K486+K488+K496+K494+K499+K501)</f>
        <v>218761.56</v>
      </c>
      <c r="L466" s="533">
        <f>IF(K466&gt;0,K466/H466*100,0)</f>
        <v>106.31541940686759</v>
      </c>
      <c r="M466" s="533">
        <f>IF(K466&gt;0,K466/J466*100,0)</f>
        <v>40.399180055401665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s="28" customFormat="1">
      <c r="A467" s="86" t="s">
        <v>458</v>
      </c>
      <c r="B467" s="85"/>
      <c r="C467" s="85"/>
      <c r="D467" s="85"/>
      <c r="E467" s="87"/>
      <c r="F467" s="83"/>
      <c r="G467" s="84" t="s">
        <v>459</v>
      </c>
      <c r="H467" s="451">
        <f t="shared" ref="H467" si="385">SUM(H468:H485)</f>
        <v>59424.54</v>
      </c>
      <c r="I467" s="451">
        <f t="shared" ref="I467:J467" si="386">SUM(I468:I485)</f>
        <v>120000</v>
      </c>
      <c r="J467" s="117">
        <f t="shared" si="386"/>
        <v>85500</v>
      </c>
      <c r="K467" s="117">
        <f t="shared" ref="K467" si="387">SUM(K468:K485)</f>
        <v>79456.75</v>
      </c>
      <c r="L467" s="246">
        <f>IF(K467&gt;0,K467/H467*100,0)</f>
        <v>133.71033246534176</v>
      </c>
      <c r="M467" s="246">
        <f>IF(K467&gt;0,K467/J467*100,0)</f>
        <v>92.931871345029236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1">
        <v>265</v>
      </c>
      <c r="B468" s="168" t="s">
        <v>267</v>
      </c>
      <c r="C468" s="168"/>
      <c r="D468" s="168"/>
      <c r="E468" s="20">
        <v>3512</v>
      </c>
      <c r="F468" s="25" t="s">
        <v>460</v>
      </c>
      <c r="G468" s="60"/>
      <c r="H468" s="214">
        <v>0</v>
      </c>
      <c r="I468" s="214">
        <v>0</v>
      </c>
      <c r="J468" s="113">
        <v>0</v>
      </c>
      <c r="K468" s="113"/>
      <c r="L468" s="113">
        <f t="shared" ref="L468:L483" si="388">IF(K468&gt;0,K468/H468*100,0)</f>
        <v>0</v>
      </c>
      <c r="M468" s="113">
        <f t="shared" ref="M468:M485" si="389">IF(K468&gt;0,K468/J468*100,0)</f>
        <v>0</v>
      </c>
    </row>
    <row r="469" spans="1:25">
      <c r="A469" s="64">
        <v>266</v>
      </c>
      <c r="B469" s="171" t="s">
        <v>267</v>
      </c>
      <c r="C469" s="171"/>
      <c r="D469" s="171"/>
      <c r="E469" s="20">
        <v>3512</v>
      </c>
      <c r="F469" s="25" t="s">
        <v>461</v>
      </c>
      <c r="G469" s="60"/>
      <c r="H469" s="214">
        <v>0</v>
      </c>
      <c r="I469" s="214">
        <v>0</v>
      </c>
      <c r="J469" s="113">
        <v>0</v>
      </c>
      <c r="K469" s="113"/>
      <c r="L469" s="113">
        <f t="shared" si="388"/>
        <v>0</v>
      </c>
      <c r="M469" s="113">
        <f t="shared" si="389"/>
        <v>0</v>
      </c>
    </row>
    <row r="470" spans="1:25">
      <c r="A470" s="1">
        <v>267</v>
      </c>
      <c r="B470" s="168" t="s">
        <v>267</v>
      </c>
      <c r="C470" s="168"/>
      <c r="D470" s="168"/>
      <c r="E470" s="20">
        <v>3523</v>
      </c>
      <c r="F470" s="25" t="s">
        <v>462</v>
      </c>
      <c r="G470" s="60"/>
      <c r="H470" s="214">
        <v>34200</v>
      </c>
      <c r="I470" s="214">
        <v>35000</v>
      </c>
      <c r="J470" s="113">
        <v>35000</v>
      </c>
      <c r="K470" s="113">
        <v>36600</v>
      </c>
      <c r="L470" s="113">
        <f t="shared" si="388"/>
        <v>107.01754385964912</v>
      </c>
      <c r="M470" s="113">
        <f t="shared" si="389"/>
        <v>104.57142857142858</v>
      </c>
    </row>
    <row r="471" spans="1:25">
      <c r="A471" s="1">
        <v>268</v>
      </c>
      <c r="B471" s="168" t="s">
        <v>267</v>
      </c>
      <c r="C471" s="168"/>
      <c r="D471" s="168"/>
      <c r="E471" s="20">
        <v>3523</v>
      </c>
      <c r="F471" s="25" t="s">
        <v>463</v>
      </c>
      <c r="G471" s="60"/>
      <c r="H471" s="214">
        <v>2550</v>
      </c>
      <c r="I471" s="214">
        <v>3000</v>
      </c>
      <c r="J471" s="113">
        <v>3000</v>
      </c>
      <c r="K471" s="113">
        <v>0</v>
      </c>
      <c r="L471" s="113">
        <f t="shared" si="388"/>
        <v>0</v>
      </c>
      <c r="M471" s="113">
        <f t="shared" si="389"/>
        <v>0</v>
      </c>
    </row>
    <row r="472" spans="1:25">
      <c r="A472" s="64">
        <v>269</v>
      </c>
      <c r="B472" s="171" t="s">
        <v>267</v>
      </c>
      <c r="C472" s="171"/>
      <c r="D472" s="171"/>
      <c r="E472" s="20">
        <v>3523</v>
      </c>
      <c r="F472" s="25" t="s">
        <v>464</v>
      </c>
      <c r="G472" s="60"/>
      <c r="H472" s="214">
        <v>0</v>
      </c>
      <c r="I472" s="214">
        <v>4000</v>
      </c>
      <c r="J472" s="113">
        <v>4000</v>
      </c>
      <c r="K472" s="113">
        <v>1000</v>
      </c>
      <c r="L472" s="113">
        <v>0</v>
      </c>
      <c r="M472" s="113">
        <f t="shared" si="389"/>
        <v>25</v>
      </c>
    </row>
    <row r="473" spans="1:25">
      <c r="A473" s="1">
        <v>270</v>
      </c>
      <c r="B473" s="168" t="s">
        <v>267</v>
      </c>
      <c r="C473" s="168"/>
      <c r="D473" s="168"/>
      <c r="E473" s="20">
        <v>3523</v>
      </c>
      <c r="F473" s="25" t="s">
        <v>465</v>
      </c>
      <c r="G473" s="60"/>
      <c r="H473" s="214">
        <v>0</v>
      </c>
      <c r="I473" s="214">
        <v>5000</v>
      </c>
      <c r="J473" s="113">
        <v>0</v>
      </c>
      <c r="K473" s="113">
        <v>0</v>
      </c>
      <c r="L473" s="113">
        <f t="shared" si="388"/>
        <v>0</v>
      </c>
      <c r="M473" s="113">
        <f t="shared" si="389"/>
        <v>0</v>
      </c>
    </row>
    <row r="474" spans="1:25">
      <c r="A474" s="64">
        <v>271</v>
      </c>
      <c r="B474" s="171" t="s">
        <v>267</v>
      </c>
      <c r="C474" s="171"/>
      <c r="D474" s="171"/>
      <c r="E474" s="20">
        <v>3523</v>
      </c>
      <c r="F474" s="25" t="s">
        <v>466</v>
      </c>
      <c r="G474" s="60"/>
      <c r="H474" s="214">
        <v>0</v>
      </c>
      <c r="I474" s="214">
        <v>5000</v>
      </c>
      <c r="J474" s="113">
        <v>0</v>
      </c>
      <c r="K474" s="113">
        <v>0</v>
      </c>
      <c r="L474" s="113">
        <f t="shared" si="388"/>
        <v>0</v>
      </c>
      <c r="M474" s="113">
        <f t="shared" si="389"/>
        <v>0</v>
      </c>
    </row>
    <row r="475" spans="1:25">
      <c r="A475" s="1">
        <v>272</v>
      </c>
      <c r="B475" s="168" t="s">
        <v>267</v>
      </c>
      <c r="C475" s="168"/>
      <c r="D475" s="168"/>
      <c r="E475" s="20">
        <v>3523</v>
      </c>
      <c r="F475" s="25" t="s">
        <v>467</v>
      </c>
      <c r="G475" s="60"/>
      <c r="H475" s="214">
        <v>5000</v>
      </c>
      <c r="I475" s="214">
        <v>5000</v>
      </c>
      <c r="J475" s="113">
        <v>5000</v>
      </c>
      <c r="K475" s="113">
        <v>3500</v>
      </c>
      <c r="L475" s="113">
        <f t="shared" si="388"/>
        <v>70</v>
      </c>
      <c r="M475" s="113">
        <f t="shared" si="389"/>
        <v>70</v>
      </c>
    </row>
    <row r="476" spans="1:25">
      <c r="A476" s="1">
        <v>280</v>
      </c>
      <c r="B476" s="168" t="s">
        <v>267</v>
      </c>
      <c r="C476" s="168"/>
      <c r="D476" s="168"/>
      <c r="E476" s="20" t="s">
        <v>468</v>
      </c>
      <c r="F476" s="25" t="s">
        <v>469</v>
      </c>
      <c r="G476" s="60"/>
      <c r="H476" s="214">
        <v>0</v>
      </c>
      <c r="I476" s="214">
        <v>10000</v>
      </c>
      <c r="J476" s="113">
        <v>5000</v>
      </c>
      <c r="K476" s="113">
        <v>0</v>
      </c>
      <c r="L476" s="113">
        <f t="shared" si="388"/>
        <v>0</v>
      </c>
      <c r="M476" s="113">
        <f t="shared" si="389"/>
        <v>0</v>
      </c>
    </row>
    <row r="477" spans="1:25">
      <c r="A477" s="1">
        <v>273</v>
      </c>
      <c r="B477" s="168" t="s">
        <v>267</v>
      </c>
      <c r="C477" s="168"/>
      <c r="D477" s="168"/>
      <c r="E477" s="20">
        <v>3522</v>
      </c>
      <c r="F477" s="25" t="s">
        <v>470</v>
      </c>
      <c r="G477" s="60"/>
      <c r="H477" s="501">
        <v>0</v>
      </c>
      <c r="I477" s="501">
        <v>10000</v>
      </c>
      <c r="J477" s="311">
        <v>0</v>
      </c>
      <c r="K477" s="311">
        <v>0</v>
      </c>
      <c r="L477" s="113">
        <f t="shared" si="388"/>
        <v>0</v>
      </c>
      <c r="M477" s="113">
        <f t="shared" si="389"/>
        <v>0</v>
      </c>
    </row>
    <row r="478" spans="1:25">
      <c r="A478" s="1">
        <v>274</v>
      </c>
      <c r="B478" s="168" t="s">
        <v>267</v>
      </c>
      <c r="C478" s="168"/>
      <c r="D478" s="168"/>
      <c r="E478" s="20">
        <v>3522</v>
      </c>
      <c r="F478" s="25" t="s">
        <v>471</v>
      </c>
      <c r="G478" s="60"/>
      <c r="H478" s="214">
        <v>7987.5</v>
      </c>
      <c r="I478" s="214">
        <v>9000</v>
      </c>
      <c r="J478" s="113">
        <v>10000</v>
      </c>
      <c r="K478" s="113">
        <v>9937.5</v>
      </c>
      <c r="L478" s="113">
        <f t="shared" si="388"/>
        <v>124.4131455399061</v>
      </c>
      <c r="M478" s="113">
        <f t="shared" si="389"/>
        <v>99.375</v>
      </c>
    </row>
    <row r="479" spans="1:25">
      <c r="A479" s="1">
        <v>275</v>
      </c>
      <c r="B479" s="168" t="s">
        <v>267</v>
      </c>
      <c r="C479" s="168"/>
      <c r="D479" s="168"/>
      <c r="E479" s="20" t="s">
        <v>468</v>
      </c>
      <c r="F479" s="25" t="s">
        <v>472</v>
      </c>
      <c r="G479" s="60"/>
      <c r="H479" s="500">
        <v>0</v>
      </c>
      <c r="I479" s="500">
        <v>0</v>
      </c>
      <c r="J479" s="450">
        <v>0</v>
      </c>
      <c r="K479" s="450">
        <v>0</v>
      </c>
      <c r="L479" s="113">
        <f t="shared" si="388"/>
        <v>0</v>
      </c>
      <c r="M479" s="113">
        <f t="shared" si="389"/>
        <v>0</v>
      </c>
    </row>
    <row r="480" spans="1:25">
      <c r="A480" s="1">
        <v>276</v>
      </c>
      <c r="B480" s="168" t="s">
        <v>267</v>
      </c>
      <c r="C480" s="168"/>
      <c r="D480" s="168"/>
      <c r="E480" s="20" t="s">
        <v>468</v>
      </c>
      <c r="F480" s="25" t="s">
        <v>473</v>
      </c>
      <c r="G480" s="60"/>
      <c r="H480" s="214">
        <v>0</v>
      </c>
      <c r="I480" s="214">
        <v>1000</v>
      </c>
      <c r="J480" s="113">
        <v>0</v>
      </c>
      <c r="K480" s="113">
        <v>0</v>
      </c>
      <c r="L480" s="113">
        <f t="shared" si="388"/>
        <v>0</v>
      </c>
      <c r="M480" s="113">
        <f t="shared" si="389"/>
        <v>0</v>
      </c>
    </row>
    <row r="481" spans="1:25">
      <c r="A481" s="1">
        <v>277</v>
      </c>
      <c r="B481" s="168" t="s">
        <v>267</v>
      </c>
      <c r="C481" s="168"/>
      <c r="D481" s="168"/>
      <c r="E481" s="20" t="s">
        <v>468</v>
      </c>
      <c r="F481" s="25" t="s">
        <v>474</v>
      </c>
      <c r="G481" s="60"/>
      <c r="H481" s="214">
        <v>0</v>
      </c>
      <c r="I481" s="214">
        <v>10000</v>
      </c>
      <c r="J481" s="113">
        <v>0</v>
      </c>
      <c r="K481" s="113">
        <v>0</v>
      </c>
      <c r="L481" s="113">
        <f t="shared" si="388"/>
        <v>0</v>
      </c>
      <c r="M481" s="113">
        <f t="shared" si="389"/>
        <v>0</v>
      </c>
    </row>
    <row r="482" spans="1:25">
      <c r="A482" s="64">
        <v>278</v>
      </c>
      <c r="B482" s="171" t="s">
        <v>267</v>
      </c>
      <c r="C482" s="171"/>
      <c r="D482" s="171"/>
      <c r="E482" s="63" t="s">
        <v>475</v>
      </c>
      <c r="F482" s="25" t="s">
        <v>476</v>
      </c>
      <c r="G482" s="60"/>
      <c r="H482" s="214">
        <v>9687.0400000000009</v>
      </c>
      <c r="I482" s="214">
        <v>15000</v>
      </c>
      <c r="J482" s="113">
        <v>15000</v>
      </c>
      <c r="K482" s="113">
        <v>15000</v>
      </c>
      <c r="L482" s="113">
        <f t="shared" si="388"/>
        <v>154.8460623678647</v>
      </c>
      <c r="M482" s="113">
        <f t="shared" si="389"/>
        <v>100</v>
      </c>
    </row>
    <row r="483" spans="1:25">
      <c r="A483" s="64">
        <v>279</v>
      </c>
      <c r="B483" s="171" t="s">
        <v>267</v>
      </c>
      <c r="C483" s="171"/>
      <c r="D483" s="171"/>
      <c r="E483" s="20" t="s">
        <v>475</v>
      </c>
      <c r="F483" s="25" t="s">
        <v>477</v>
      </c>
      <c r="G483" s="60"/>
      <c r="H483" s="214">
        <v>0</v>
      </c>
      <c r="I483" s="214">
        <v>0</v>
      </c>
      <c r="J483" s="113">
        <v>0</v>
      </c>
      <c r="K483" s="113">
        <v>0</v>
      </c>
      <c r="L483" s="113">
        <f t="shared" si="388"/>
        <v>0</v>
      </c>
      <c r="M483" s="113">
        <f t="shared" si="389"/>
        <v>0</v>
      </c>
    </row>
    <row r="484" spans="1:25">
      <c r="A484" s="1">
        <v>280</v>
      </c>
      <c r="B484" s="168" t="s">
        <v>267</v>
      </c>
      <c r="C484" s="168"/>
      <c r="D484" s="168"/>
      <c r="E484" s="20" t="s">
        <v>478</v>
      </c>
      <c r="F484" s="25" t="s">
        <v>479</v>
      </c>
      <c r="G484" s="60"/>
      <c r="H484" s="214">
        <v>0</v>
      </c>
      <c r="I484" s="214">
        <v>0</v>
      </c>
      <c r="J484" s="113">
        <v>0</v>
      </c>
      <c r="K484" s="113">
        <v>5000</v>
      </c>
      <c r="L484" s="113">
        <v>0</v>
      </c>
      <c r="M484" s="113">
        <v>0</v>
      </c>
    </row>
    <row r="485" spans="1:25">
      <c r="A485" s="154">
        <v>281</v>
      </c>
      <c r="B485" s="168" t="s">
        <v>267</v>
      </c>
      <c r="C485" s="168"/>
      <c r="D485" s="168"/>
      <c r="E485" s="101" t="s">
        <v>361</v>
      </c>
      <c r="F485" s="209" t="s">
        <v>480</v>
      </c>
      <c r="G485" s="185"/>
      <c r="H485" s="504">
        <v>0</v>
      </c>
      <c r="I485" s="504">
        <v>8000</v>
      </c>
      <c r="J485" s="211">
        <v>8500</v>
      </c>
      <c r="K485" s="211">
        <v>8419.25</v>
      </c>
      <c r="L485" s="211">
        <v>0</v>
      </c>
      <c r="M485" s="211">
        <f t="shared" si="389"/>
        <v>99.050000000000011</v>
      </c>
    </row>
    <row r="486" spans="1:25" s="28" customFormat="1">
      <c r="A486" s="86" t="s">
        <v>481</v>
      </c>
      <c r="B486" s="85"/>
      <c r="C486" s="85"/>
      <c r="D486" s="85"/>
      <c r="E486" s="87"/>
      <c r="F486" s="83"/>
      <c r="G486" s="84" t="s">
        <v>482</v>
      </c>
      <c r="H486" s="117">
        <f t="shared" ref="H486:K486" si="390">SUM(H487)</f>
        <v>0</v>
      </c>
      <c r="I486" s="117">
        <f t="shared" si="390"/>
        <v>40000</v>
      </c>
      <c r="J486" s="117">
        <f t="shared" si="390"/>
        <v>30000</v>
      </c>
      <c r="K486" s="117">
        <f t="shared" si="390"/>
        <v>28750</v>
      </c>
      <c r="L486" s="246">
        <v>0</v>
      </c>
      <c r="M486" s="246">
        <f>IF(K486&gt;0,K486/J486*100,0)</f>
        <v>95.833333333333343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154">
        <v>282</v>
      </c>
      <c r="B487" s="168" t="s">
        <v>267</v>
      </c>
      <c r="C487" s="168"/>
      <c r="D487" s="168"/>
      <c r="E487" s="101">
        <v>3237</v>
      </c>
      <c r="F487" s="209" t="s">
        <v>483</v>
      </c>
      <c r="G487" s="185"/>
      <c r="H487" s="453">
        <v>0</v>
      </c>
      <c r="I487" s="453">
        <v>40000</v>
      </c>
      <c r="J487" s="321">
        <v>30000</v>
      </c>
      <c r="K487" s="321">
        <v>28750</v>
      </c>
      <c r="L487" s="211">
        <v>0</v>
      </c>
      <c r="M487" s="211">
        <f>IF(K487&gt;0,K487/J487*100,0)</f>
        <v>95.833333333333343</v>
      </c>
    </row>
    <row r="488" spans="1:25" s="28" customFormat="1">
      <c r="A488" s="86" t="s">
        <v>484</v>
      </c>
      <c r="B488" s="85"/>
      <c r="C488" s="85"/>
      <c r="D488" s="85"/>
      <c r="E488" s="87"/>
      <c r="F488" s="83"/>
      <c r="G488" s="84" t="s">
        <v>379</v>
      </c>
      <c r="H488" s="459">
        <f t="shared" ref="H488" si="391">SUM(H489:H493)</f>
        <v>146342</v>
      </c>
      <c r="I488" s="459">
        <f t="shared" ref="I488:J488" si="392">SUM(I489:I493)</f>
        <v>500000</v>
      </c>
      <c r="J488" s="318">
        <f t="shared" si="392"/>
        <v>426000</v>
      </c>
      <c r="K488" s="318">
        <f t="shared" ref="K488" si="393">SUM(K489:K493)</f>
        <v>110554.81</v>
      </c>
      <c r="L488" s="246">
        <f>IF(K488&gt;0,K488/H488*100,0)</f>
        <v>75.545509833130609</v>
      </c>
      <c r="M488" s="246">
        <f>IF(K488&gt;0,K488/J488*100,0)</f>
        <v>25.951833333333337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s="74" customFormat="1">
      <c r="A489" s="1">
        <v>284</v>
      </c>
      <c r="B489" s="168" t="s">
        <v>267</v>
      </c>
      <c r="C489" s="168"/>
      <c r="D489" s="168"/>
      <c r="E489" s="20">
        <v>3239</v>
      </c>
      <c r="F489" s="25" t="s">
        <v>485</v>
      </c>
      <c r="G489" s="60"/>
      <c r="H489" s="514">
        <v>0</v>
      </c>
      <c r="I489" s="514">
        <v>20000</v>
      </c>
      <c r="J489" s="319">
        <v>0</v>
      </c>
      <c r="K489" s="319">
        <v>23125</v>
      </c>
      <c r="L489" s="113">
        <v>0</v>
      </c>
      <c r="M489" s="113">
        <v>0</v>
      </c>
      <c r="N489" s="25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>
        <v>286</v>
      </c>
      <c r="B490" s="168" t="s">
        <v>267</v>
      </c>
      <c r="C490" s="168"/>
      <c r="D490" s="168"/>
      <c r="E490" s="20" t="s">
        <v>486</v>
      </c>
      <c r="F490" s="25" t="s">
        <v>487</v>
      </c>
      <c r="G490" s="60"/>
      <c r="H490" s="514">
        <v>146342</v>
      </c>
      <c r="I490" s="514">
        <v>20000</v>
      </c>
      <c r="J490" s="319">
        <v>0</v>
      </c>
      <c r="K490" s="319">
        <v>2750</v>
      </c>
      <c r="L490" s="113">
        <f t="shared" ref="L490:L493" si="394">IF(K490&gt;0,K490/H490*100,0)</f>
        <v>1.8791597764141532</v>
      </c>
      <c r="M490" s="113">
        <v>0</v>
      </c>
      <c r="N490" s="293"/>
    </row>
    <row r="491" spans="1:25">
      <c r="A491" s="1">
        <v>287</v>
      </c>
      <c r="B491" s="168"/>
      <c r="C491" s="168"/>
      <c r="D491" s="194" t="s">
        <v>273</v>
      </c>
      <c r="E491" s="20">
        <v>4212</v>
      </c>
      <c r="F491" s="25" t="s">
        <v>488</v>
      </c>
      <c r="G491" s="60"/>
      <c r="H491" s="491">
        <v>0</v>
      </c>
      <c r="I491" s="491">
        <v>300000</v>
      </c>
      <c r="J491" s="367">
        <v>426000</v>
      </c>
      <c r="K491" s="367">
        <v>84679.81</v>
      </c>
      <c r="L491" s="113">
        <v>0</v>
      </c>
      <c r="M491" s="113">
        <f t="shared" ref="M491:M493" si="395">IF(K491&gt;0,K491/J491*100,0)</f>
        <v>19.877889671361501</v>
      </c>
      <c r="N491" s="293"/>
    </row>
    <row r="492" spans="1:25">
      <c r="A492" s="1">
        <v>287</v>
      </c>
      <c r="B492" s="168"/>
      <c r="C492" s="168"/>
      <c r="D492" s="409" t="s">
        <v>202</v>
      </c>
      <c r="E492" s="20" t="s">
        <v>486</v>
      </c>
      <c r="F492" s="25" t="s">
        <v>489</v>
      </c>
      <c r="G492" s="60"/>
      <c r="H492" s="515">
        <v>0</v>
      </c>
      <c r="I492" s="515">
        <v>160000</v>
      </c>
      <c r="J492" s="402">
        <v>0</v>
      </c>
      <c r="K492" s="402">
        <v>0</v>
      </c>
      <c r="L492" s="113">
        <f t="shared" si="394"/>
        <v>0</v>
      </c>
      <c r="M492" s="113">
        <f t="shared" si="395"/>
        <v>0</v>
      </c>
      <c r="N492" s="293"/>
    </row>
    <row r="493" spans="1:25">
      <c r="A493" s="154">
        <v>287</v>
      </c>
      <c r="B493" s="168"/>
      <c r="C493" s="168"/>
      <c r="D493" s="291" t="s">
        <v>221</v>
      </c>
      <c r="E493" s="101" t="s">
        <v>486</v>
      </c>
      <c r="F493" s="209" t="s">
        <v>490</v>
      </c>
      <c r="G493" s="185"/>
      <c r="H493" s="457">
        <v>0</v>
      </c>
      <c r="I493" s="457">
        <v>0</v>
      </c>
      <c r="J493" s="418">
        <v>0</v>
      </c>
      <c r="K493" s="418">
        <v>0</v>
      </c>
      <c r="L493" s="211">
        <f t="shared" si="394"/>
        <v>0</v>
      </c>
      <c r="M493" s="211">
        <f t="shared" si="395"/>
        <v>0</v>
      </c>
      <c r="N493" s="293"/>
    </row>
    <row r="494" spans="1:25" s="28" customFormat="1">
      <c r="A494" s="86" t="s">
        <v>491</v>
      </c>
      <c r="B494" s="85"/>
      <c r="C494" s="85"/>
      <c r="D494" s="85"/>
      <c r="E494" s="87"/>
      <c r="F494" s="83"/>
      <c r="G494" s="84" t="s">
        <v>379</v>
      </c>
      <c r="H494" s="459">
        <f t="shared" ref="H494:K494" si="396">SUM(H495)</f>
        <v>0</v>
      </c>
      <c r="I494" s="459">
        <f t="shared" si="396"/>
        <v>0</v>
      </c>
      <c r="J494" s="318">
        <f t="shared" si="396"/>
        <v>0</v>
      </c>
      <c r="K494" s="318">
        <f t="shared" si="396"/>
        <v>0</v>
      </c>
      <c r="L494" s="246">
        <f t="shared" ref="L494:L504" si="397">IF(K494&gt;0,K494/H494*100,0)</f>
        <v>0</v>
      </c>
      <c r="M494" s="246">
        <f t="shared" ref="M494:M504" si="398">IF(K494&gt;0,K494/J494*100,0)</f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10">
        <v>290</v>
      </c>
      <c r="B495" s="212" t="s">
        <v>267</v>
      </c>
      <c r="C495" s="212"/>
      <c r="D495" s="212"/>
      <c r="E495" s="101">
        <v>3239</v>
      </c>
      <c r="F495" s="209" t="s">
        <v>409</v>
      </c>
      <c r="G495" s="185"/>
      <c r="H495" s="453">
        <v>0</v>
      </c>
      <c r="I495" s="453">
        <v>0</v>
      </c>
      <c r="J495" s="321">
        <v>0</v>
      </c>
      <c r="K495" s="321">
        <v>0</v>
      </c>
      <c r="L495" s="211">
        <f t="shared" si="397"/>
        <v>0</v>
      </c>
      <c r="M495" s="211">
        <f t="shared" si="398"/>
        <v>0</v>
      </c>
    </row>
    <row r="496" spans="1:25" s="28" customFormat="1">
      <c r="A496" s="86" t="s">
        <v>492</v>
      </c>
      <c r="B496" s="85"/>
      <c r="C496" s="85"/>
      <c r="D496" s="85"/>
      <c r="E496" s="87"/>
      <c r="F496" s="83"/>
      <c r="G496" s="84" t="s">
        <v>493</v>
      </c>
      <c r="H496" s="459">
        <f t="shared" ref="H496" si="399">SUM(H497:H498)</f>
        <v>0</v>
      </c>
      <c r="I496" s="459">
        <f t="shared" ref="I496:J496" si="400">SUM(I497:I498)</f>
        <v>50000</v>
      </c>
      <c r="J496" s="318">
        <f t="shared" si="400"/>
        <v>0</v>
      </c>
      <c r="K496" s="318">
        <f t="shared" ref="K496" si="401">SUM(K497:K498)</f>
        <v>0</v>
      </c>
      <c r="L496" s="246">
        <f t="shared" si="397"/>
        <v>0</v>
      </c>
      <c r="M496" s="246">
        <f t="shared" si="398"/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1">
        <v>292</v>
      </c>
      <c r="B497" s="168" t="s">
        <v>267</v>
      </c>
      <c r="C497" s="168"/>
      <c r="D497" s="168"/>
      <c r="E497" s="20" t="s">
        <v>494</v>
      </c>
      <c r="F497" s="25" t="s">
        <v>495</v>
      </c>
      <c r="G497" s="60"/>
      <c r="H497" s="370">
        <v>0</v>
      </c>
      <c r="I497" s="370">
        <v>0</v>
      </c>
      <c r="J497" s="308">
        <v>0</v>
      </c>
      <c r="K497" s="308">
        <v>0</v>
      </c>
      <c r="L497" s="113">
        <f t="shared" si="397"/>
        <v>0</v>
      </c>
      <c r="M497" s="113">
        <f t="shared" si="398"/>
        <v>0</v>
      </c>
      <c r="N497" s="293"/>
    </row>
    <row r="498" spans="1:25">
      <c r="A498" s="154">
        <v>292</v>
      </c>
      <c r="B498" s="168"/>
      <c r="C498" s="168"/>
      <c r="D498" s="194" t="s">
        <v>273</v>
      </c>
      <c r="E498" s="101" t="s">
        <v>494</v>
      </c>
      <c r="F498" s="209" t="s">
        <v>496</v>
      </c>
      <c r="G498" s="185"/>
      <c r="H498" s="516">
        <v>0</v>
      </c>
      <c r="I498" s="516">
        <v>50000</v>
      </c>
      <c r="J498" s="320">
        <v>0</v>
      </c>
      <c r="K498" s="320">
        <v>0</v>
      </c>
      <c r="L498" s="211">
        <f t="shared" si="397"/>
        <v>0</v>
      </c>
      <c r="M498" s="211">
        <f t="shared" si="398"/>
        <v>0</v>
      </c>
      <c r="N498" s="293"/>
    </row>
    <row r="499" spans="1:25" s="28" customFormat="1">
      <c r="A499" s="86" t="s">
        <v>497</v>
      </c>
      <c r="B499" s="85"/>
      <c r="C499" s="85"/>
      <c r="D499" s="85"/>
      <c r="E499" s="87"/>
      <c r="F499" s="83"/>
      <c r="G499" s="84" t="s">
        <v>482</v>
      </c>
      <c r="H499" s="459">
        <f t="shared" ref="H499:K499" si="402">SUM(H500)</f>
        <v>0</v>
      </c>
      <c r="I499" s="459">
        <f t="shared" si="402"/>
        <v>0</v>
      </c>
      <c r="J499" s="318">
        <f t="shared" si="402"/>
        <v>0</v>
      </c>
      <c r="K499" s="318">
        <f t="shared" si="402"/>
        <v>0</v>
      </c>
      <c r="L499" s="246">
        <f t="shared" si="397"/>
        <v>0</v>
      </c>
      <c r="M499" s="246">
        <f t="shared" si="398"/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154">
        <v>294</v>
      </c>
      <c r="B500" s="168" t="s">
        <v>267</v>
      </c>
      <c r="C500" s="168"/>
      <c r="D500" s="168"/>
      <c r="E500" s="101" t="s">
        <v>361</v>
      </c>
      <c r="F500" s="209" t="s">
        <v>498</v>
      </c>
      <c r="G500" s="185"/>
      <c r="H500" s="453">
        <v>0</v>
      </c>
      <c r="I500" s="453">
        <v>0</v>
      </c>
      <c r="J500" s="321">
        <v>0</v>
      </c>
      <c r="K500" s="321">
        <v>0</v>
      </c>
      <c r="L500" s="211">
        <f t="shared" si="397"/>
        <v>0</v>
      </c>
      <c r="M500" s="211">
        <f t="shared" si="398"/>
        <v>0</v>
      </c>
    </row>
    <row r="501" spans="1:25">
      <c r="A501" s="86" t="s">
        <v>499</v>
      </c>
      <c r="B501" s="85"/>
      <c r="C501" s="85"/>
      <c r="D501" s="85"/>
      <c r="E501" s="87"/>
      <c r="F501" s="83"/>
      <c r="G501" s="84" t="s">
        <v>459</v>
      </c>
      <c r="H501" s="459">
        <f t="shared" ref="H501:K501" si="403">SUM(H502)</f>
        <v>0</v>
      </c>
      <c r="I501" s="459">
        <f t="shared" si="403"/>
        <v>0</v>
      </c>
      <c r="J501" s="318">
        <f t="shared" si="403"/>
        <v>0</v>
      </c>
      <c r="K501" s="318">
        <f t="shared" si="403"/>
        <v>0</v>
      </c>
      <c r="L501" s="246">
        <f t="shared" si="397"/>
        <v>0</v>
      </c>
      <c r="M501" s="246">
        <f t="shared" si="398"/>
        <v>0</v>
      </c>
    </row>
    <row r="502" spans="1:25">
      <c r="A502" s="154">
        <v>298</v>
      </c>
      <c r="B502" s="168" t="s">
        <v>267</v>
      </c>
      <c r="C502" s="168"/>
      <c r="D502" s="168"/>
      <c r="E502" s="101" t="s">
        <v>342</v>
      </c>
      <c r="F502" s="209" t="s">
        <v>500</v>
      </c>
      <c r="G502" s="185"/>
      <c r="H502" s="453">
        <v>0</v>
      </c>
      <c r="I502" s="453">
        <v>0</v>
      </c>
      <c r="J502" s="321">
        <v>0</v>
      </c>
      <c r="K502" s="321">
        <v>0</v>
      </c>
      <c r="L502" s="211">
        <f t="shared" si="397"/>
        <v>0</v>
      </c>
      <c r="M502" s="211">
        <f t="shared" si="398"/>
        <v>0</v>
      </c>
    </row>
    <row r="503" spans="1:25" s="28" customFormat="1">
      <c r="A503" s="126" t="s">
        <v>501</v>
      </c>
      <c r="B503" s="139"/>
      <c r="C503" s="139"/>
      <c r="D503" s="139"/>
      <c r="E503" s="127"/>
      <c r="F503" s="128"/>
      <c r="G503" s="127" t="s">
        <v>502</v>
      </c>
      <c r="H503" s="458">
        <f t="shared" ref="H503" si="404">SUM(H504+H515)</f>
        <v>366065</v>
      </c>
      <c r="I503" s="458">
        <f t="shared" ref="I503:J503" si="405">SUM(I504+I515)</f>
        <v>606000</v>
      </c>
      <c r="J503" s="317">
        <f t="shared" si="405"/>
        <v>721500</v>
      </c>
      <c r="K503" s="317">
        <f t="shared" ref="K503" si="406">SUM(K504+K515)</f>
        <v>709099.75</v>
      </c>
      <c r="L503" s="533">
        <f t="shared" si="397"/>
        <v>193.70869927471895</v>
      </c>
      <c r="M503" s="533">
        <f t="shared" si="398"/>
        <v>98.28132363132363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s="28" customFormat="1">
      <c r="A504" s="81" t="s">
        <v>503</v>
      </c>
      <c r="B504" s="99"/>
      <c r="C504" s="99"/>
      <c r="D504" s="99"/>
      <c r="E504" s="84"/>
      <c r="F504" s="85"/>
      <c r="G504" s="84" t="s">
        <v>502</v>
      </c>
      <c r="H504" s="459">
        <f t="shared" ref="H504" si="407">SUM(H505:H514)</f>
        <v>366065</v>
      </c>
      <c r="I504" s="459">
        <f t="shared" ref="I504:J504" si="408">SUM(I505:I514)</f>
        <v>436000</v>
      </c>
      <c r="J504" s="318">
        <f t="shared" si="408"/>
        <v>534500</v>
      </c>
      <c r="K504" s="318">
        <f t="shared" ref="K504" si="409">SUM(K505:K514)</f>
        <v>526131</v>
      </c>
      <c r="L504" s="246">
        <f t="shared" si="397"/>
        <v>143.72611421468864</v>
      </c>
      <c r="M504" s="246">
        <f t="shared" si="398"/>
        <v>98.434237605238536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1">
        <v>300</v>
      </c>
      <c r="B505" s="168" t="s">
        <v>267</v>
      </c>
      <c r="C505" s="168"/>
      <c r="D505" s="168"/>
      <c r="E505" s="20" t="s">
        <v>504</v>
      </c>
      <c r="F505" s="25" t="s">
        <v>505</v>
      </c>
      <c r="G505" s="60"/>
      <c r="H505" s="370">
        <v>0</v>
      </c>
      <c r="I505" s="370">
        <v>25000</v>
      </c>
      <c r="J505" s="308">
        <v>25000</v>
      </c>
      <c r="K505" s="308">
        <v>15200</v>
      </c>
      <c r="L505" s="113">
        <v>0</v>
      </c>
      <c r="M505" s="113">
        <f t="shared" ref="M505:M514" si="410">IF(K505&gt;0,K505/J505*100,0)</f>
        <v>60.8</v>
      </c>
    </row>
    <row r="506" spans="1:25">
      <c r="A506" s="1">
        <v>301</v>
      </c>
      <c r="B506" s="168" t="s">
        <v>267</v>
      </c>
      <c r="C506" s="168"/>
      <c r="D506" s="168"/>
      <c r="E506" s="20" t="s">
        <v>504</v>
      </c>
      <c r="F506" s="25" t="s">
        <v>506</v>
      </c>
      <c r="G506" s="60"/>
      <c r="H506" s="370">
        <v>0</v>
      </c>
      <c r="I506" s="370">
        <v>0</v>
      </c>
      <c r="J506" s="308">
        <v>30000</v>
      </c>
      <c r="K506" s="308">
        <v>29600</v>
      </c>
      <c r="L506" s="113">
        <v>0</v>
      </c>
      <c r="M506" s="113">
        <f t="shared" si="410"/>
        <v>98.666666666666671</v>
      </c>
    </row>
    <row r="507" spans="1:25">
      <c r="A507" s="1">
        <v>302</v>
      </c>
      <c r="B507" s="168" t="s">
        <v>267</v>
      </c>
      <c r="C507" s="168"/>
      <c r="D507" s="168"/>
      <c r="E507" s="20" t="s">
        <v>504</v>
      </c>
      <c r="F507" s="25" t="s">
        <v>507</v>
      </c>
      <c r="G507" s="60"/>
      <c r="H507" s="370">
        <v>3800</v>
      </c>
      <c r="I507" s="370">
        <v>40000</v>
      </c>
      <c r="J507" s="308">
        <v>73000</v>
      </c>
      <c r="K507" s="308">
        <v>75161</v>
      </c>
      <c r="L507" s="113">
        <f t="shared" ref="L507:L513" si="411">IF(K507&gt;0,K507/H507*100,0)</f>
        <v>1977.921052631579</v>
      </c>
      <c r="M507" s="113">
        <f t="shared" si="410"/>
        <v>102.96027397260275</v>
      </c>
    </row>
    <row r="508" spans="1:25">
      <c r="A508" s="1">
        <v>303</v>
      </c>
      <c r="B508" s="168" t="s">
        <v>267</v>
      </c>
      <c r="C508" s="168"/>
      <c r="D508" s="168"/>
      <c r="E508" s="20" t="s">
        <v>504</v>
      </c>
      <c r="F508" s="25" t="s">
        <v>508</v>
      </c>
      <c r="G508" s="60"/>
      <c r="H508" s="370">
        <v>28000</v>
      </c>
      <c r="I508" s="370">
        <v>23000</v>
      </c>
      <c r="J508" s="308">
        <v>22000</v>
      </c>
      <c r="K508" s="308">
        <v>21200</v>
      </c>
      <c r="L508" s="113">
        <f t="shared" si="411"/>
        <v>75.714285714285708</v>
      </c>
      <c r="M508" s="113">
        <f t="shared" si="410"/>
        <v>96.36363636363636</v>
      </c>
    </row>
    <row r="509" spans="1:25">
      <c r="A509" s="1">
        <v>304</v>
      </c>
      <c r="B509" s="168" t="s">
        <v>267</v>
      </c>
      <c r="C509" s="168"/>
      <c r="D509" s="168"/>
      <c r="E509" s="20" t="s">
        <v>504</v>
      </c>
      <c r="F509" s="25" t="s">
        <v>509</v>
      </c>
      <c r="G509" s="60"/>
      <c r="H509" s="370">
        <v>180500</v>
      </c>
      <c r="I509" s="370">
        <v>210000</v>
      </c>
      <c r="J509" s="308">
        <v>228000</v>
      </c>
      <c r="K509" s="308">
        <v>227750</v>
      </c>
      <c r="L509" s="113">
        <f t="shared" si="411"/>
        <v>126.17728531855957</v>
      </c>
      <c r="M509" s="113">
        <f t="shared" si="410"/>
        <v>99.890350877192986</v>
      </c>
    </row>
    <row r="510" spans="1:25">
      <c r="A510" s="1">
        <v>305</v>
      </c>
      <c r="B510" s="168" t="s">
        <v>267</v>
      </c>
      <c r="C510" s="168"/>
      <c r="D510" s="168"/>
      <c r="E510" s="20" t="s">
        <v>504</v>
      </c>
      <c r="F510" s="25" t="s">
        <v>510</v>
      </c>
      <c r="G510" s="60"/>
      <c r="H510" s="214">
        <v>0</v>
      </c>
      <c r="I510" s="214">
        <v>0</v>
      </c>
      <c r="J510" s="370">
        <v>0</v>
      </c>
      <c r="K510" s="370">
        <v>0</v>
      </c>
      <c r="L510" s="113">
        <f t="shared" si="411"/>
        <v>0</v>
      </c>
      <c r="M510" s="113">
        <f t="shared" si="410"/>
        <v>0</v>
      </c>
    </row>
    <row r="511" spans="1:25">
      <c r="A511" s="1">
        <v>306</v>
      </c>
      <c r="B511" s="168" t="s">
        <v>267</v>
      </c>
      <c r="C511" s="168"/>
      <c r="D511" s="168"/>
      <c r="E511" s="20" t="s">
        <v>504</v>
      </c>
      <c r="F511" s="25" t="s">
        <v>511</v>
      </c>
      <c r="G511" s="60"/>
      <c r="H511" s="214">
        <v>17625</v>
      </c>
      <c r="I511" s="214">
        <v>0</v>
      </c>
      <c r="J511" s="370">
        <v>0</v>
      </c>
      <c r="K511" s="370">
        <v>0</v>
      </c>
      <c r="L511" s="113">
        <f t="shared" si="411"/>
        <v>0</v>
      </c>
      <c r="M511" s="113">
        <f t="shared" si="410"/>
        <v>0</v>
      </c>
    </row>
    <row r="512" spans="1:25">
      <c r="A512" s="1">
        <v>307</v>
      </c>
      <c r="B512" s="168" t="s">
        <v>267</v>
      </c>
      <c r="C512" s="168"/>
      <c r="D512" s="168"/>
      <c r="E512" s="20" t="s">
        <v>504</v>
      </c>
      <c r="F512" s="25" t="s">
        <v>512</v>
      </c>
      <c r="G512" s="60"/>
      <c r="H512" s="214">
        <v>10140</v>
      </c>
      <c r="I512" s="214">
        <v>13000</v>
      </c>
      <c r="J512" s="370">
        <v>13000</v>
      </c>
      <c r="K512" s="370">
        <v>12600</v>
      </c>
      <c r="L512" s="113">
        <f t="shared" si="411"/>
        <v>124.2603550295858</v>
      </c>
      <c r="M512" s="113">
        <f t="shared" si="410"/>
        <v>96.92307692307692</v>
      </c>
    </row>
    <row r="513" spans="1:25">
      <c r="A513" s="1">
        <v>308</v>
      </c>
      <c r="B513" s="168" t="s">
        <v>267</v>
      </c>
      <c r="C513" s="168"/>
      <c r="D513" s="168"/>
      <c r="E513" s="20" t="s">
        <v>504</v>
      </c>
      <c r="F513" s="25" t="s">
        <v>513</v>
      </c>
      <c r="G513" s="60"/>
      <c r="H513" s="214">
        <v>126000</v>
      </c>
      <c r="I513" s="214">
        <v>125000</v>
      </c>
      <c r="J513" s="370">
        <v>138000</v>
      </c>
      <c r="K513" s="370">
        <v>139100</v>
      </c>
      <c r="L513" s="113">
        <f t="shared" si="411"/>
        <v>110.39682539682541</v>
      </c>
      <c r="M513" s="113">
        <f t="shared" si="410"/>
        <v>100.79710144927536</v>
      </c>
    </row>
    <row r="514" spans="1:25">
      <c r="A514" s="154">
        <v>309</v>
      </c>
      <c r="B514" s="168" t="s">
        <v>267</v>
      </c>
      <c r="C514" s="168"/>
      <c r="D514" s="168"/>
      <c r="E514" s="101" t="s">
        <v>504</v>
      </c>
      <c r="F514" s="209" t="s">
        <v>514</v>
      </c>
      <c r="G514" s="185"/>
      <c r="H514" s="504">
        <v>0</v>
      </c>
      <c r="I514" s="504">
        <v>0</v>
      </c>
      <c r="J514" s="453">
        <v>5500</v>
      </c>
      <c r="K514" s="453">
        <v>5520</v>
      </c>
      <c r="L514" s="211">
        <v>0</v>
      </c>
      <c r="M514" s="211">
        <f t="shared" si="410"/>
        <v>100.36363636363636</v>
      </c>
    </row>
    <row r="515" spans="1:25">
      <c r="A515" s="86" t="s">
        <v>515</v>
      </c>
      <c r="B515" s="85"/>
      <c r="C515" s="85"/>
      <c r="D515" s="85"/>
      <c r="E515" s="87"/>
      <c r="F515" s="83"/>
      <c r="G515" s="84" t="s">
        <v>502</v>
      </c>
      <c r="H515" s="451">
        <f t="shared" ref="H515" si="412">SUM(H516:H520)</f>
        <v>0</v>
      </c>
      <c r="I515" s="451">
        <f t="shared" ref="I515:J515" si="413">SUM(I516:I520)</f>
        <v>170000</v>
      </c>
      <c r="J515" s="117">
        <f t="shared" si="413"/>
        <v>187000</v>
      </c>
      <c r="K515" s="117">
        <f t="shared" ref="K515" si="414">SUM(K516:K520)</f>
        <v>182968.75</v>
      </c>
      <c r="L515" s="246">
        <v>0</v>
      </c>
      <c r="M515" s="246">
        <f>IF(K515&gt;0,K515/J515*100,0)</f>
        <v>97.844251336898395</v>
      </c>
    </row>
    <row r="516" spans="1:25">
      <c r="A516" s="64">
        <v>310</v>
      </c>
      <c r="B516" s="171" t="s">
        <v>267</v>
      </c>
      <c r="C516" s="171"/>
      <c r="D516" s="171"/>
      <c r="E516" s="20" t="s">
        <v>443</v>
      </c>
      <c r="F516" s="25" t="s">
        <v>516</v>
      </c>
      <c r="G516" s="60"/>
      <c r="H516" s="517">
        <v>0</v>
      </c>
      <c r="I516" s="517">
        <v>0</v>
      </c>
      <c r="J516" s="454">
        <v>0</v>
      </c>
      <c r="K516" s="454">
        <v>0</v>
      </c>
      <c r="L516" s="113">
        <f t="shared" ref="L516:L520" si="415">IF(K516&gt;0,K516/H516*100,0)</f>
        <v>0</v>
      </c>
      <c r="M516" s="113">
        <f t="shared" ref="M516:M520" si="416">IF(K516&gt;0,K516/J516*100,0)</f>
        <v>0</v>
      </c>
    </row>
    <row r="517" spans="1:25">
      <c r="A517" s="1">
        <v>311</v>
      </c>
      <c r="B517" s="168" t="s">
        <v>267</v>
      </c>
      <c r="C517" s="168"/>
      <c r="D517" s="168"/>
      <c r="E517" s="20">
        <v>3239</v>
      </c>
      <c r="F517" s="25" t="s">
        <v>517</v>
      </c>
      <c r="G517" s="60"/>
      <c r="H517" s="501">
        <v>0</v>
      </c>
      <c r="I517" s="501">
        <v>170000</v>
      </c>
      <c r="J517" s="455">
        <v>100000</v>
      </c>
      <c r="K517" s="455">
        <v>0</v>
      </c>
      <c r="L517" s="113">
        <v>0</v>
      </c>
      <c r="M517" s="113">
        <f t="shared" si="416"/>
        <v>0</v>
      </c>
    </row>
    <row r="518" spans="1:25">
      <c r="A518" s="1">
        <v>312</v>
      </c>
      <c r="B518" s="186" t="s">
        <v>267</v>
      </c>
      <c r="C518" s="186"/>
      <c r="D518" s="186"/>
      <c r="E518" s="20" t="s">
        <v>486</v>
      </c>
      <c r="F518" s="25" t="s">
        <v>518</v>
      </c>
      <c r="G518" s="60"/>
      <c r="H518" s="214">
        <v>0</v>
      </c>
      <c r="I518" s="214">
        <v>0</v>
      </c>
      <c r="J518" s="370">
        <v>7000</v>
      </c>
      <c r="K518" s="370">
        <v>182968.75</v>
      </c>
      <c r="L518" s="113">
        <v>0</v>
      </c>
      <c r="M518" s="113">
        <f t="shared" si="416"/>
        <v>2613.8392857142858</v>
      </c>
    </row>
    <row r="519" spans="1:25">
      <c r="A519" s="1">
        <v>312</v>
      </c>
      <c r="B519" s="168"/>
      <c r="C519" s="168"/>
      <c r="D519" s="194" t="s">
        <v>273</v>
      </c>
      <c r="E519" s="20" t="s">
        <v>486</v>
      </c>
      <c r="F519" s="25" t="s">
        <v>519</v>
      </c>
      <c r="G519" s="60"/>
      <c r="H519" s="456">
        <v>0</v>
      </c>
      <c r="I519" s="456">
        <v>0</v>
      </c>
      <c r="J519" s="456">
        <v>80000</v>
      </c>
      <c r="K519" s="456">
        <v>0</v>
      </c>
      <c r="L519" s="113">
        <f t="shared" si="415"/>
        <v>0</v>
      </c>
      <c r="M519" s="113">
        <f t="shared" si="416"/>
        <v>0</v>
      </c>
      <c r="N519" s="32"/>
    </row>
    <row r="520" spans="1:25">
      <c r="A520" s="154">
        <v>312</v>
      </c>
      <c r="B520" s="411"/>
      <c r="C520" s="411"/>
      <c r="D520" s="412" t="s">
        <v>221</v>
      </c>
      <c r="E520" s="101" t="s">
        <v>486</v>
      </c>
      <c r="F520" s="209" t="s">
        <v>520</v>
      </c>
      <c r="G520" s="185"/>
      <c r="H520" s="372">
        <v>0</v>
      </c>
      <c r="I520" s="372">
        <v>0</v>
      </c>
      <c r="J520" s="457">
        <v>0</v>
      </c>
      <c r="K520" s="457">
        <v>0</v>
      </c>
      <c r="L520" s="211">
        <f t="shared" si="415"/>
        <v>0</v>
      </c>
      <c r="M520" s="211">
        <f t="shared" si="416"/>
        <v>0</v>
      </c>
      <c r="N520" s="32"/>
    </row>
    <row r="521" spans="1:25" s="28" customFormat="1">
      <c r="A521" s="122" t="s">
        <v>521</v>
      </c>
      <c r="B521" s="128"/>
      <c r="C521" s="128"/>
      <c r="D521" s="128"/>
      <c r="E521" s="123"/>
      <c r="F521" s="124"/>
      <c r="G521" s="127" t="s">
        <v>502</v>
      </c>
      <c r="H521" s="447">
        <f t="shared" ref="H521" si="417">SUM(H522+H524+H534+H526+H530+H528+H532+H536+H538)</f>
        <v>213098.02000000002</v>
      </c>
      <c r="I521" s="447">
        <f t="shared" ref="I521:J521" si="418">SUM(I522+I524+I534+I526+I530+I528+I532+I536+I538)</f>
        <v>265000</v>
      </c>
      <c r="J521" s="458">
        <f t="shared" si="418"/>
        <v>241000</v>
      </c>
      <c r="K521" s="458">
        <f t="shared" ref="K521" si="419">SUM(K522+K524+K534+K526+K530+K528+K532+K536+K538)</f>
        <v>233115.94</v>
      </c>
      <c r="L521" s="533">
        <f t="shared" ref="L521:L527" si="420">IF(K521&gt;0,K521/H521*100,0)</f>
        <v>109.39376161261376</v>
      </c>
      <c r="M521" s="533">
        <f t="shared" ref="M521:M541" si="421">IF(K521&gt;0,K521/J521*100,0)</f>
        <v>96.728605809128638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s="28" customFormat="1">
      <c r="A522" s="86" t="s">
        <v>522</v>
      </c>
      <c r="B522" s="85"/>
      <c r="C522" s="85"/>
      <c r="D522" s="85"/>
      <c r="E522" s="87"/>
      <c r="F522" s="83"/>
      <c r="G522" s="84"/>
      <c r="H522" s="451">
        <f t="shared" ref="H522:K522" si="422">SUM(H523)</f>
        <v>18200</v>
      </c>
      <c r="I522" s="451">
        <f t="shared" si="422"/>
        <v>20000</v>
      </c>
      <c r="J522" s="459">
        <f t="shared" si="422"/>
        <v>16000</v>
      </c>
      <c r="K522" s="459">
        <f t="shared" si="422"/>
        <v>15701.26</v>
      </c>
      <c r="L522" s="246">
        <f t="shared" si="420"/>
        <v>86.270659340659336</v>
      </c>
      <c r="M522" s="246">
        <f t="shared" si="421"/>
        <v>98.132874999999999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1">
        <v>315</v>
      </c>
      <c r="B523" s="168" t="s">
        <v>267</v>
      </c>
      <c r="C523" s="168"/>
      <c r="D523" s="168"/>
      <c r="E523" s="20" t="s">
        <v>504</v>
      </c>
      <c r="F523" s="25" t="s">
        <v>523</v>
      </c>
      <c r="G523" s="60"/>
      <c r="H523" s="214">
        <v>18200</v>
      </c>
      <c r="I523" s="214">
        <v>20000</v>
      </c>
      <c r="J523" s="370">
        <v>16000</v>
      </c>
      <c r="K523" s="370">
        <v>15701.26</v>
      </c>
      <c r="L523" s="113">
        <f t="shared" si="420"/>
        <v>86.270659340659336</v>
      </c>
      <c r="M523" s="113">
        <f t="shared" si="421"/>
        <v>98.132874999999999</v>
      </c>
    </row>
    <row r="524" spans="1:25" s="28" customFormat="1">
      <c r="A524" s="86" t="s">
        <v>524</v>
      </c>
      <c r="B524" s="85"/>
      <c r="C524" s="85"/>
      <c r="D524" s="85"/>
      <c r="E524" s="88"/>
      <c r="F524" s="89"/>
      <c r="G524" s="89"/>
      <c r="H524" s="452">
        <f t="shared" ref="H524:K524" si="423">SUM(H525)</f>
        <v>0</v>
      </c>
      <c r="I524" s="452">
        <f t="shared" si="423"/>
        <v>5000</v>
      </c>
      <c r="J524" s="460">
        <f t="shared" si="423"/>
        <v>0</v>
      </c>
      <c r="K524" s="460">
        <f t="shared" si="423"/>
        <v>0</v>
      </c>
      <c r="L524" s="246">
        <f t="shared" si="420"/>
        <v>0</v>
      </c>
      <c r="M524" s="246">
        <f t="shared" si="421"/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1">
        <v>317</v>
      </c>
      <c r="B525" s="168" t="s">
        <v>267</v>
      </c>
      <c r="C525" s="168"/>
      <c r="D525" s="168"/>
      <c r="E525" s="20" t="s">
        <v>504</v>
      </c>
      <c r="F525" s="25" t="s">
        <v>525</v>
      </c>
      <c r="G525" s="60"/>
      <c r="H525" s="214">
        <v>0</v>
      </c>
      <c r="I525" s="214">
        <v>5000</v>
      </c>
      <c r="J525" s="370">
        <v>0</v>
      </c>
      <c r="K525" s="370">
        <v>0</v>
      </c>
      <c r="L525" s="113">
        <f t="shared" si="420"/>
        <v>0</v>
      </c>
      <c r="M525" s="113">
        <f t="shared" si="421"/>
        <v>0</v>
      </c>
    </row>
    <row r="526" spans="1:25" s="28" customFormat="1">
      <c r="A526" s="86" t="s">
        <v>526</v>
      </c>
      <c r="B526" s="85"/>
      <c r="C526" s="85"/>
      <c r="D526" s="85"/>
      <c r="E526" s="88"/>
      <c r="F526" s="89"/>
      <c r="G526" s="89"/>
      <c r="H526" s="452">
        <f t="shared" ref="H526:K526" si="424">SUM(H527)</f>
        <v>0</v>
      </c>
      <c r="I526" s="452">
        <f t="shared" si="424"/>
        <v>0</v>
      </c>
      <c r="J526" s="460">
        <f t="shared" si="424"/>
        <v>0</v>
      </c>
      <c r="K526" s="460">
        <f t="shared" si="424"/>
        <v>0</v>
      </c>
      <c r="L526" s="246">
        <f t="shared" si="420"/>
        <v>0</v>
      </c>
      <c r="M526" s="246">
        <f t="shared" si="421"/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1">
        <v>320</v>
      </c>
      <c r="B527" s="168" t="s">
        <v>267</v>
      </c>
      <c r="C527" s="168"/>
      <c r="D527" s="168"/>
      <c r="E527" s="20" t="s">
        <v>504</v>
      </c>
      <c r="F527" s="25" t="s">
        <v>525</v>
      </c>
      <c r="G527" s="60"/>
      <c r="H527" s="214">
        <v>0</v>
      </c>
      <c r="I527" s="214">
        <v>0</v>
      </c>
      <c r="J527" s="370">
        <v>0</v>
      </c>
      <c r="K527" s="370">
        <v>0</v>
      </c>
      <c r="L527" s="113">
        <f t="shared" si="420"/>
        <v>0</v>
      </c>
      <c r="M527" s="113">
        <f t="shared" si="421"/>
        <v>0</v>
      </c>
    </row>
    <row r="528" spans="1:25" s="28" customFormat="1">
      <c r="A528" s="86" t="s">
        <v>527</v>
      </c>
      <c r="B528" s="85"/>
      <c r="C528" s="85"/>
      <c r="D528" s="85"/>
      <c r="E528" s="88"/>
      <c r="F528" s="89"/>
      <c r="G528" s="89"/>
      <c r="H528" s="452">
        <f t="shared" ref="H528:K528" si="425">SUM(H529)</f>
        <v>0</v>
      </c>
      <c r="I528" s="452">
        <f t="shared" si="425"/>
        <v>15000</v>
      </c>
      <c r="J528" s="118">
        <f t="shared" si="425"/>
        <v>15000</v>
      </c>
      <c r="K528" s="118">
        <f t="shared" si="425"/>
        <v>14700</v>
      </c>
      <c r="L528" s="246">
        <v>0</v>
      </c>
      <c r="M528" s="246">
        <f t="shared" si="421"/>
        <v>98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1">
        <v>322</v>
      </c>
      <c r="B529" s="168" t="s">
        <v>267</v>
      </c>
      <c r="C529" s="168"/>
      <c r="D529" s="168"/>
      <c r="E529" s="20" t="s">
        <v>504</v>
      </c>
      <c r="F529" s="25" t="s">
        <v>525</v>
      </c>
      <c r="G529" s="60"/>
      <c r="H529" s="214">
        <v>0</v>
      </c>
      <c r="I529" s="214">
        <v>15000</v>
      </c>
      <c r="J529" s="370">
        <v>15000</v>
      </c>
      <c r="K529" s="370">
        <v>14700</v>
      </c>
      <c r="L529" s="113">
        <v>0</v>
      </c>
      <c r="M529" s="113">
        <f t="shared" si="421"/>
        <v>98</v>
      </c>
    </row>
    <row r="530" spans="1:25" s="28" customFormat="1">
      <c r="A530" s="86" t="s">
        <v>528</v>
      </c>
      <c r="B530" s="85"/>
      <c r="C530" s="85"/>
      <c r="D530" s="85"/>
      <c r="E530" s="88"/>
      <c r="F530" s="89"/>
      <c r="G530" s="89"/>
      <c r="H530" s="452">
        <f t="shared" ref="H530:K530" si="426">SUM(H531)</f>
        <v>157276.9</v>
      </c>
      <c r="I530" s="452">
        <f t="shared" si="426"/>
        <v>155000</v>
      </c>
      <c r="J530" s="460">
        <f t="shared" si="426"/>
        <v>153000</v>
      </c>
      <c r="K530" s="460">
        <f t="shared" si="426"/>
        <v>152860.26999999999</v>
      </c>
      <c r="L530" s="246">
        <f t="shared" ref="L530:L541" si="427">IF(K530&gt;0,K530/H530*100,0)</f>
        <v>97.191812656531255</v>
      </c>
      <c r="M530" s="246">
        <f t="shared" si="421"/>
        <v>99.908673202614366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1">
        <v>324</v>
      </c>
      <c r="B531" s="168" t="s">
        <v>267</v>
      </c>
      <c r="C531" s="168"/>
      <c r="D531" s="168"/>
      <c r="E531" s="20" t="s">
        <v>504</v>
      </c>
      <c r="F531" s="25" t="s">
        <v>529</v>
      </c>
      <c r="G531" s="60"/>
      <c r="H531" s="214">
        <v>157276.9</v>
      </c>
      <c r="I531" s="214">
        <v>155000</v>
      </c>
      <c r="J531" s="370">
        <v>153000</v>
      </c>
      <c r="K531" s="370">
        <v>152860.26999999999</v>
      </c>
      <c r="L531" s="113">
        <f t="shared" si="427"/>
        <v>97.191812656531255</v>
      </c>
      <c r="M531" s="113">
        <f t="shared" si="421"/>
        <v>99.908673202614366</v>
      </c>
    </row>
    <row r="532" spans="1:25" s="28" customFormat="1">
      <c r="A532" s="86" t="s">
        <v>530</v>
      </c>
      <c r="B532" s="85"/>
      <c r="C532" s="85"/>
      <c r="D532" s="85"/>
      <c r="E532" s="88"/>
      <c r="F532" s="89"/>
      <c r="G532" s="89"/>
      <c r="H532" s="452">
        <f t="shared" ref="H532:K532" si="428">SUM(H533)</f>
        <v>8787.5</v>
      </c>
      <c r="I532" s="452">
        <f t="shared" si="428"/>
        <v>40000</v>
      </c>
      <c r="J532" s="460">
        <f t="shared" si="428"/>
        <v>40000</v>
      </c>
      <c r="K532" s="460">
        <f t="shared" si="428"/>
        <v>35425.25</v>
      </c>
      <c r="L532" s="246">
        <f t="shared" si="427"/>
        <v>403.13229018492177</v>
      </c>
      <c r="M532" s="246">
        <f t="shared" si="421"/>
        <v>88.563124999999999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1">
        <v>326</v>
      </c>
      <c r="B533" s="168" t="s">
        <v>267</v>
      </c>
      <c r="C533" s="168"/>
      <c r="D533" s="168"/>
      <c r="E533" s="20" t="s">
        <v>504</v>
      </c>
      <c r="F533" s="25" t="s">
        <v>525</v>
      </c>
      <c r="G533" s="60"/>
      <c r="H533" s="501">
        <v>8787.5</v>
      </c>
      <c r="I533" s="501">
        <v>40000</v>
      </c>
      <c r="J533" s="455">
        <v>40000</v>
      </c>
      <c r="K533" s="455">
        <v>35425.25</v>
      </c>
      <c r="L533" s="113">
        <f t="shared" si="427"/>
        <v>403.13229018492177</v>
      </c>
      <c r="M533" s="113">
        <f t="shared" si="421"/>
        <v>88.563124999999999</v>
      </c>
    </row>
    <row r="534" spans="1:25" s="28" customFormat="1">
      <c r="A534" s="86" t="s">
        <v>531</v>
      </c>
      <c r="B534" s="85"/>
      <c r="C534" s="85"/>
      <c r="D534" s="85"/>
      <c r="E534" s="87"/>
      <c r="F534" s="83"/>
      <c r="G534" s="84"/>
      <c r="H534" s="451">
        <f t="shared" ref="H534:K536" si="429">SUM(H535)</f>
        <v>3906.67</v>
      </c>
      <c r="I534" s="451">
        <f t="shared" si="429"/>
        <v>5000</v>
      </c>
      <c r="J534" s="459">
        <f t="shared" si="429"/>
        <v>8000</v>
      </c>
      <c r="K534" s="459">
        <f t="shared" si="429"/>
        <v>7504.34</v>
      </c>
      <c r="L534" s="246">
        <f t="shared" si="427"/>
        <v>192.09045043476925</v>
      </c>
      <c r="M534" s="246">
        <f t="shared" si="421"/>
        <v>93.804249999999996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64">
        <v>330</v>
      </c>
      <c r="B535" s="171" t="s">
        <v>267</v>
      </c>
      <c r="C535" s="171"/>
      <c r="D535" s="171"/>
      <c r="E535" s="20" t="s">
        <v>504</v>
      </c>
      <c r="F535" s="25" t="s">
        <v>525</v>
      </c>
      <c r="G535" s="60"/>
      <c r="H535" s="214">
        <v>3906.67</v>
      </c>
      <c r="I535" s="214">
        <v>5000</v>
      </c>
      <c r="J535" s="370">
        <v>8000</v>
      </c>
      <c r="K535" s="370">
        <v>7504.34</v>
      </c>
      <c r="L535" s="113">
        <f t="shared" si="427"/>
        <v>192.09045043476925</v>
      </c>
      <c r="M535" s="113">
        <f t="shared" si="421"/>
        <v>93.804249999999996</v>
      </c>
    </row>
    <row r="536" spans="1:25" s="28" customFormat="1">
      <c r="A536" s="86" t="s">
        <v>532</v>
      </c>
      <c r="B536" s="85"/>
      <c r="C536" s="85"/>
      <c r="D536" s="85"/>
      <c r="E536" s="87"/>
      <c r="F536" s="83"/>
      <c r="G536" s="84"/>
      <c r="H536" s="451">
        <f t="shared" si="429"/>
        <v>0</v>
      </c>
      <c r="I536" s="451">
        <f t="shared" si="429"/>
        <v>5000</v>
      </c>
      <c r="J536" s="459">
        <f t="shared" si="429"/>
        <v>0</v>
      </c>
      <c r="K536" s="459">
        <f t="shared" si="429"/>
        <v>0</v>
      </c>
      <c r="L536" s="246">
        <f t="shared" si="427"/>
        <v>0</v>
      </c>
      <c r="M536" s="246">
        <f t="shared" si="421"/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64">
        <v>332</v>
      </c>
      <c r="B537" s="171" t="s">
        <v>267</v>
      </c>
      <c r="C537" s="171"/>
      <c r="D537" s="171"/>
      <c r="E537" s="20" t="s">
        <v>504</v>
      </c>
      <c r="F537" s="25" t="s">
        <v>525</v>
      </c>
      <c r="G537" s="60"/>
      <c r="H537" s="214">
        <v>0</v>
      </c>
      <c r="I537" s="214">
        <v>5000</v>
      </c>
      <c r="J537" s="370">
        <v>0</v>
      </c>
      <c r="K537" s="370">
        <v>0</v>
      </c>
      <c r="L537" s="113">
        <f t="shared" si="427"/>
        <v>0</v>
      </c>
      <c r="M537" s="113">
        <f t="shared" si="421"/>
        <v>0</v>
      </c>
    </row>
    <row r="538" spans="1:25" s="3" customFormat="1">
      <c r="A538" s="98" t="s">
        <v>533</v>
      </c>
      <c r="B538" s="84"/>
      <c r="C538" s="84"/>
      <c r="D538" s="84"/>
      <c r="E538" s="84"/>
      <c r="F538" s="85"/>
      <c r="G538" s="84"/>
      <c r="H538" s="496">
        <f t="shared" ref="H538:K538" si="430">SUM(H539)</f>
        <v>24926.95</v>
      </c>
      <c r="I538" s="496">
        <f t="shared" si="430"/>
        <v>20000</v>
      </c>
      <c r="J538" s="461">
        <f t="shared" si="430"/>
        <v>9000</v>
      </c>
      <c r="K538" s="461">
        <f t="shared" si="430"/>
        <v>6924.82</v>
      </c>
      <c r="L538" s="246">
        <f t="shared" si="427"/>
        <v>27.780454488013973</v>
      </c>
      <c r="M538" s="246">
        <f t="shared" si="421"/>
        <v>76.942444444444448</v>
      </c>
    </row>
    <row r="539" spans="1:25">
      <c r="A539" s="210">
        <v>334</v>
      </c>
      <c r="B539" s="171" t="s">
        <v>267</v>
      </c>
      <c r="C539" s="171"/>
      <c r="D539" s="171"/>
      <c r="E539" s="101" t="s">
        <v>504</v>
      </c>
      <c r="F539" s="209" t="s">
        <v>525</v>
      </c>
      <c r="G539" s="185"/>
      <c r="H539" s="504">
        <v>24926.95</v>
      </c>
      <c r="I539" s="504">
        <v>20000</v>
      </c>
      <c r="J539" s="453">
        <v>9000</v>
      </c>
      <c r="K539" s="453">
        <v>6924.82</v>
      </c>
      <c r="L539" s="211">
        <f t="shared" si="427"/>
        <v>27.780454488013973</v>
      </c>
      <c r="M539" s="211">
        <f t="shared" si="421"/>
        <v>76.942444444444448</v>
      </c>
    </row>
    <row r="540" spans="1:25" s="28" customFormat="1">
      <c r="A540" s="126" t="s">
        <v>534</v>
      </c>
      <c r="B540" s="139"/>
      <c r="C540" s="139"/>
      <c r="D540" s="139"/>
      <c r="E540" s="127"/>
      <c r="F540" s="128"/>
      <c r="G540" s="127" t="s">
        <v>535</v>
      </c>
      <c r="H540" s="447">
        <f t="shared" ref="H540" si="431">SUM(H541+H546)</f>
        <v>41756</v>
      </c>
      <c r="I540" s="447">
        <f t="shared" ref="I540:J540" si="432">SUM(I541+I546)</f>
        <v>66756</v>
      </c>
      <c r="J540" s="458">
        <f t="shared" si="432"/>
        <v>73760</v>
      </c>
      <c r="K540" s="458">
        <f t="shared" ref="K540" si="433">SUM(K541+K546)</f>
        <v>77756</v>
      </c>
      <c r="L540" s="533">
        <f t="shared" si="427"/>
        <v>186.21515470830539</v>
      </c>
      <c r="M540" s="533">
        <f t="shared" si="421"/>
        <v>105.41757049891541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s="28" customFormat="1">
      <c r="A541" s="81" t="s">
        <v>536</v>
      </c>
      <c r="B541" s="99"/>
      <c r="C541" s="99"/>
      <c r="D541" s="99"/>
      <c r="E541" s="84"/>
      <c r="F541" s="85"/>
      <c r="G541" s="84" t="s">
        <v>535</v>
      </c>
      <c r="H541" s="451">
        <f>SUM(H542:H545)</f>
        <v>41756</v>
      </c>
      <c r="I541" s="451">
        <f>SUM(I542:I545)</f>
        <v>66756</v>
      </c>
      <c r="J541" s="459">
        <f>SUM(J542:J545)</f>
        <v>73760</v>
      </c>
      <c r="K541" s="459">
        <f>SUM(K542:K545)</f>
        <v>77756</v>
      </c>
      <c r="L541" s="246">
        <f t="shared" si="427"/>
        <v>186.21515470830539</v>
      </c>
      <c r="M541" s="246">
        <f t="shared" si="421"/>
        <v>105.41757049891541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1">
        <v>400</v>
      </c>
      <c r="B542" s="168" t="s">
        <v>267</v>
      </c>
      <c r="C542" s="168"/>
      <c r="D542" s="168"/>
      <c r="E542" s="20">
        <v>3811</v>
      </c>
      <c r="F542" s="25" t="s">
        <v>537</v>
      </c>
      <c r="G542" s="60"/>
      <c r="H542" s="214">
        <v>35000</v>
      </c>
      <c r="I542" s="214">
        <v>40000</v>
      </c>
      <c r="J542" s="370">
        <v>47000</v>
      </c>
      <c r="K542" s="370">
        <v>37000</v>
      </c>
      <c r="L542" s="113">
        <f t="shared" ref="L542:L544" si="434">IF(K542&gt;0,K542/H542*100,0)</f>
        <v>105.71428571428572</v>
      </c>
      <c r="M542" s="113">
        <f t="shared" ref="M542:M545" si="435">IF(K542&gt;0,K542/J542*100,0)</f>
        <v>78.723404255319153</v>
      </c>
    </row>
    <row r="543" spans="1:25">
      <c r="A543" s="1">
        <v>403</v>
      </c>
      <c r="B543" s="168" t="s">
        <v>267</v>
      </c>
      <c r="C543" s="168"/>
      <c r="D543" s="168"/>
      <c r="E543" s="20" t="s">
        <v>504</v>
      </c>
      <c r="F543" s="25" t="s">
        <v>538</v>
      </c>
      <c r="G543" s="60"/>
      <c r="H543" s="214">
        <v>6000</v>
      </c>
      <c r="I543" s="214">
        <v>6000</v>
      </c>
      <c r="J543" s="113">
        <v>6000</v>
      </c>
      <c r="K543" s="113">
        <v>6000</v>
      </c>
      <c r="L543" s="113">
        <f t="shared" si="434"/>
        <v>100</v>
      </c>
      <c r="M543" s="113">
        <f t="shared" si="435"/>
        <v>100</v>
      </c>
    </row>
    <row r="544" spans="1:25">
      <c r="A544" s="1">
        <v>404</v>
      </c>
      <c r="B544" s="168" t="s">
        <v>267</v>
      </c>
      <c r="C544" s="168"/>
      <c r="D544" s="168"/>
      <c r="E544" s="20">
        <v>3811</v>
      </c>
      <c r="F544" s="25" t="s">
        <v>539</v>
      </c>
      <c r="G544" s="60"/>
      <c r="H544" s="214">
        <v>756</v>
      </c>
      <c r="I544" s="214">
        <v>756</v>
      </c>
      <c r="J544" s="113">
        <v>760</v>
      </c>
      <c r="K544" s="113">
        <v>756</v>
      </c>
      <c r="L544" s="113">
        <f t="shared" si="434"/>
        <v>100</v>
      </c>
      <c r="M544" s="113">
        <f t="shared" si="435"/>
        <v>99.473684210526315</v>
      </c>
      <c r="N544" s="32"/>
    </row>
    <row r="545" spans="1:25">
      <c r="A545" s="154">
        <v>405</v>
      </c>
      <c r="B545" s="168" t="s">
        <v>267</v>
      </c>
      <c r="C545" s="168"/>
      <c r="D545" s="168"/>
      <c r="E545" s="296" t="s">
        <v>404</v>
      </c>
      <c r="F545" s="209" t="s">
        <v>540</v>
      </c>
      <c r="G545" s="185"/>
      <c r="H545" s="504">
        <v>0</v>
      </c>
      <c r="I545" s="504">
        <v>20000</v>
      </c>
      <c r="J545" s="211">
        <v>20000</v>
      </c>
      <c r="K545" s="211">
        <v>34000</v>
      </c>
      <c r="L545" s="211">
        <v>0</v>
      </c>
      <c r="M545" s="211">
        <f t="shared" si="435"/>
        <v>170</v>
      </c>
      <c r="N545" s="293"/>
    </row>
    <row r="546" spans="1:25" s="3" customFormat="1">
      <c r="A546" s="98" t="s">
        <v>541</v>
      </c>
      <c r="B546" s="84"/>
      <c r="C546" s="84"/>
      <c r="D546" s="84"/>
      <c r="E546" s="84"/>
      <c r="F546" s="85"/>
      <c r="G546" s="84" t="s">
        <v>535</v>
      </c>
      <c r="H546" s="496">
        <f t="shared" ref="H546" si="436">SUM(H547:H548)</f>
        <v>0</v>
      </c>
      <c r="I546" s="496">
        <f t="shared" ref="I546:J546" si="437">SUM(I547:I548)</f>
        <v>0</v>
      </c>
      <c r="J546" s="461">
        <f t="shared" si="437"/>
        <v>0</v>
      </c>
      <c r="K546" s="461">
        <f t="shared" ref="K546" si="438">SUM(K547:K548)</f>
        <v>0</v>
      </c>
      <c r="L546" s="246">
        <f>IF(K546&gt;0,K546/H546*100,0)</f>
        <v>0</v>
      </c>
      <c r="M546" s="246">
        <f>IF(K546&gt;0,K546/J546*100,0)</f>
        <v>0</v>
      </c>
    </row>
    <row r="547" spans="1:25">
      <c r="A547" s="1">
        <v>408</v>
      </c>
      <c r="B547" s="168" t="s">
        <v>267</v>
      </c>
      <c r="C547" s="168"/>
      <c r="D547" s="168"/>
      <c r="E547" s="20" t="s">
        <v>404</v>
      </c>
      <c r="F547" s="25" t="s">
        <v>414</v>
      </c>
      <c r="G547" s="60"/>
      <c r="H547" s="214">
        <v>0</v>
      </c>
      <c r="I547" s="214">
        <v>0</v>
      </c>
      <c r="J547" s="370">
        <v>0</v>
      </c>
      <c r="K547" s="370">
        <v>0</v>
      </c>
      <c r="L547" s="113">
        <f t="shared" ref="L547:L548" si="439">IF(K547&gt;0,K547/H547*100,0)</f>
        <v>0</v>
      </c>
      <c r="M547" s="113">
        <f t="shared" ref="M547:M548" si="440">IF(K547&gt;0,K547/J547*100,0)</f>
        <v>0</v>
      </c>
    </row>
    <row r="548" spans="1:25">
      <c r="A548" s="154">
        <v>409</v>
      </c>
      <c r="B548" s="168" t="s">
        <v>267</v>
      </c>
      <c r="C548" s="168"/>
      <c r="D548" s="168"/>
      <c r="E548" s="101" t="s">
        <v>388</v>
      </c>
      <c r="F548" s="209" t="s">
        <v>542</v>
      </c>
      <c r="G548" s="185"/>
      <c r="H548" s="504">
        <v>0</v>
      </c>
      <c r="I548" s="504">
        <v>0</v>
      </c>
      <c r="J548" s="453">
        <v>0</v>
      </c>
      <c r="K548" s="453">
        <v>0</v>
      </c>
      <c r="L548" s="211">
        <f t="shared" si="439"/>
        <v>0</v>
      </c>
      <c r="M548" s="211">
        <f t="shared" si="440"/>
        <v>0</v>
      </c>
    </row>
    <row r="549" spans="1:25" s="28" customFormat="1">
      <c r="A549" s="126" t="s">
        <v>543</v>
      </c>
      <c r="B549" s="139"/>
      <c r="C549" s="139"/>
      <c r="D549" s="139"/>
      <c r="E549" s="127"/>
      <c r="F549" s="128"/>
      <c r="G549" s="127" t="s">
        <v>544</v>
      </c>
      <c r="H549" s="458">
        <f t="shared" ref="H549:K550" si="441">SUM(H550)</f>
        <v>21500</v>
      </c>
      <c r="I549" s="458">
        <f t="shared" si="441"/>
        <v>22000</v>
      </c>
      <c r="J549" s="317">
        <f t="shared" si="441"/>
        <v>35000</v>
      </c>
      <c r="K549" s="317">
        <f t="shared" si="441"/>
        <v>34500</v>
      </c>
      <c r="L549" s="533">
        <f>IF(K549&gt;0,K549/H549*100,0)</f>
        <v>160.46511627906978</v>
      </c>
      <c r="M549" s="533">
        <f>IF(K549&gt;0,K549/J549*100,0)</f>
        <v>98.571428571428584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s="28" customFormat="1">
      <c r="A550" s="81" t="s">
        <v>545</v>
      </c>
      <c r="B550" s="99"/>
      <c r="C550" s="99"/>
      <c r="D550" s="99"/>
      <c r="E550" s="84"/>
      <c r="F550" s="85"/>
      <c r="G550" s="84" t="s">
        <v>544</v>
      </c>
      <c r="H550" s="459">
        <f t="shared" si="441"/>
        <v>21500</v>
      </c>
      <c r="I550" s="459">
        <f t="shared" si="441"/>
        <v>22000</v>
      </c>
      <c r="J550" s="318">
        <f t="shared" si="441"/>
        <v>35000</v>
      </c>
      <c r="K550" s="318">
        <f t="shared" si="441"/>
        <v>34500</v>
      </c>
      <c r="L550" s="246">
        <f>IF(K550&gt;0,K550/H550*100,0)</f>
        <v>160.46511627906978</v>
      </c>
      <c r="M550" s="246">
        <f>IF(K550&gt;0,K550/J550*100,0)</f>
        <v>98.571428571428584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154">
        <v>410</v>
      </c>
      <c r="B551" s="168" t="s">
        <v>267</v>
      </c>
      <c r="C551" s="168"/>
      <c r="D551" s="168"/>
      <c r="E551" s="101">
        <v>3811</v>
      </c>
      <c r="F551" s="209" t="s">
        <v>546</v>
      </c>
      <c r="G551" s="185"/>
      <c r="H551" s="453">
        <v>21500</v>
      </c>
      <c r="I551" s="453">
        <v>22000</v>
      </c>
      <c r="J551" s="321">
        <v>35000</v>
      </c>
      <c r="K551" s="321">
        <v>34500</v>
      </c>
      <c r="L551" s="211">
        <f>IF(K551&gt;0,K551/H551*100,0)</f>
        <v>160.46511627906978</v>
      </c>
      <c r="M551" s="211">
        <f>IF(K551&gt;0,K551/J551*100,0)</f>
        <v>98.571428571428584</v>
      </c>
    </row>
    <row r="552" spans="1:25" s="28" customFormat="1">
      <c r="A552" s="126" t="s">
        <v>547</v>
      </c>
      <c r="B552" s="139"/>
      <c r="C552" s="139"/>
      <c r="D552" s="139"/>
      <c r="E552" s="127"/>
      <c r="F552" s="128"/>
      <c r="G552" s="127" t="s">
        <v>548</v>
      </c>
      <c r="H552" s="518">
        <f>SUM(H553+H564)</f>
        <v>286038.40000000002</v>
      </c>
      <c r="I552" s="518">
        <f>SUM(I553+I564)</f>
        <v>401000</v>
      </c>
      <c r="J552" s="322">
        <f>SUM(J553+J564)</f>
        <v>472100</v>
      </c>
      <c r="K552" s="322">
        <f>SUM(K553+K564)</f>
        <v>426630.17000000004</v>
      </c>
      <c r="L552" s="533">
        <f>IF(K552&gt;0,K552/H552*100,0)</f>
        <v>149.15136219472632</v>
      </c>
      <c r="M552" s="533">
        <f>IF(K552&gt;0,K552/J552*100,0)</f>
        <v>90.368601991103588</v>
      </c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s="28" customFormat="1">
      <c r="A553" s="81" t="s">
        <v>549</v>
      </c>
      <c r="B553" s="99"/>
      <c r="C553" s="99"/>
      <c r="D553" s="99"/>
      <c r="E553" s="84"/>
      <c r="F553" s="85"/>
      <c r="G553" s="84"/>
      <c r="H553" s="459">
        <f>SUM(H554:H563)</f>
        <v>259045.03</v>
      </c>
      <c r="I553" s="459">
        <f>SUM(I554:I563)</f>
        <v>361000</v>
      </c>
      <c r="J553" s="318">
        <f>SUM(J554:J563)</f>
        <v>433000</v>
      </c>
      <c r="K553" s="318">
        <f>SUM(K554:K563)</f>
        <v>394530.17000000004</v>
      </c>
      <c r="L553" s="246">
        <f>IF(K553&gt;0,K553/H553*100,0)</f>
        <v>152.30177162634621</v>
      </c>
      <c r="M553" s="246">
        <f>IF(K553&gt;0,K553/J553*100,0)</f>
        <v>91.115512702078533</v>
      </c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64">
        <v>500</v>
      </c>
      <c r="B554" s="171" t="s">
        <v>267</v>
      </c>
      <c r="C554" s="171"/>
      <c r="D554" s="171"/>
      <c r="E554" s="20">
        <v>3721</v>
      </c>
      <c r="F554" s="25" t="s">
        <v>550</v>
      </c>
      <c r="G554" s="60" t="s">
        <v>551</v>
      </c>
      <c r="H554" s="370">
        <v>12500</v>
      </c>
      <c r="I554" s="370">
        <v>36000</v>
      </c>
      <c r="J554" s="308">
        <v>35000</v>
      </c>
      <c r="K554" s="308">
        <v>31200</v>
      </c>
      <c r="L554" s="113">
        <f t="shared" ref="L554:L563" si="442">IF(K554&gt;0,K554/H554*100,0)</f>
        <v>249.6</v>
      </c>
      <c r="M554" s="113">
        <f t="shared" ref="M554:M563" si="443">IF(K554&gt;0,K554/J554*100,0)</f>
        <v>89.142857142857139</v>
      </c>
    </row>
    <row r="555" spans="1:25">
      <c r="A555" s="1">
        <v>501</v>
      </c>
      <c r="B555" s="168" t="s">
        <v>267</v>
      </c>
      <c r="C555" s="168"/>
      <c r="D555" s="168"/>
      <c r="E555" s="20">
        <v>3721</v>
      </c>
      <c r="F555" s="25" t="s">
        <v>552</v>
      </c>
      <c r="G555" s="60" t="s">
        <v>553</v>
      </c>
      <c r="H555" s="370">
        <v>0</v>
      </c>
      <c r="I555" s="370">
        <v>5000</v>
      </c>
      <c r="J555" s="308">
        <v>0</v>
      </c>
      <c r="K555" s="308">
        <v>0</v>
      </c>
      <c r="L555" s="113">
        <f t="shared" si="442"/>
        <v>0</v>
      </c>
      <c r="M555" s="113">
        <f t="shared" si="443"/>
        <v>0</v>
      </c>
    </row>
    <row r="556" spans="1:25">
      <c r="A556" s="1">
        <v>502</v>
      </c>
      <c r="B556" s="168" t="s">
        <v>267</v>
      </c>
      <c r="C556" s="168"/>
      <c r="D556" s="168"/>
      <c r="E556" s="20">
        <v>3722</v>
      </c>
      <c r="F556" s="25" t="s">
        <v>554</v>
      </c>
      <c r="G556" s="60" t="s">
        <v>553</v>
      </c>
      <c r="H556" s="370">
        <v>53119.839999999997</v>
      </c>
      <c r="I556" s="370">
        <v>80000</v>
      </c>
      <c r="J556" s="308">
        <v>80000</v>
      </c>
      <c r="K556" s="308">
        <v>78569.259999999995</v>
      </c>
      <c r="L556" s="113">
        <f t="shared" si="442"/>
        <v>147.90944400434941</v>
      </c>
      <c r="M556" s="113">
        <f t="shared" si="443"/>
        <v>98.211574999999996</v>
      </c>
    </row>
    <row r="557" spans="1:25">
      <c r="A557" s="1">
        <v>503</v>
      </c>
      <c r="B557" s="168" t="s">
        <v>267</v>
      </c>
      <c r="C557" s="168"/>
      <c r="D557" s="168"/>
      <c r="E557" s="20">
        <v>3721</v>
      </c>
      <c r="F557" s="25" t="s">
        <v>555</v>
      </c>
      <c r="G557" s="60" t="s">
        <v>556</v>
      </c>
      <c r="H557" s="370">
        <v>23000</v>
      </c>
      <c r="I557" s="370">
        <v>25000</v>
      </c>
      <c r="J557" s="308">
        <v>23000</v>
      </c>
      <c r="K557" s="308">
        <v>21000</v>
      </c>
      <c r="L557" s="113">
        <f t="shared" si="442"/>
        <v>91.304347826086953</v>
      </c>
      <c r="M557" s="113">
        <f t="shared" si="443"/>
        <v>91.304347826086953</v>
      </c>
    </row>
    <row r="558" spans="1:25">
      <c r="A558" s="1">
        <v>504</v>
      </c>
      <c r="B558" s="168" t="s">
        <v>267</v>
      </c>
      <c r="C558" s="168"/>
      <c r="D558" s="168"/>
      <c r="E558" s="20">
        <v>3722</v>
      </c>
      <c r="F558" s="25" t="s">
        <v>189</v>
      </c>
      <c r="G558" s="60" t="s">
        <v>553</v>
      </c>
      <c r="H558" s="370">
        <v>50514.19</v>
      </c>
      <c r="I558" s="370">
        <v>40000</v>
      </c>
      <c r="J558" s="308">
        <v>80000</v>
      </c>
      <c r="K558" s="308">
        <v>72449.37</v>
      </c>
      <c r="L558" s="113">
        <f t="shared" si="442"/>
        <v>143.4237983426043</v>
      </c>
      <c r="M558" s="113">
        <f t="shared" si="443"/>
        <v>90.561712499999985</v>
      </c>
    </row>
    <row r="559" spans="1:25">
      <c r="A559" s="1">
        <v>508</v>
      </c>
      <c r="B559" s="168" t="s">
        <v>267</v>
      </c>
      <c r="C559" s="168"/>
      <c r="D559" s="168"/>
      <c r="E559" s="20" t="s">
        <v>557</v>
      </c>
      <c r="F559" s="413" t="s">
        <v>558</v>
      </c>
      <c r="G559" s="60" t="s">
        <v>553</v>
      </c>
      <c r="H559" s="455">
        <v>17111</v>
      </c>
      <c r="I559" s="455">
        <v>20000</v>
      </c>
      <c r="J559" s="315">
        <v>50000</v>
      </c>
      <c r="K559" s="315">
        <v>34472.5</v>
      </c>
      <c r="L559" s="113">
        <f t="shared" si="442"/>
        <v>201.46397054526327</v>
      </c>
      <c r="M559" s="113">
        <f t="shared" si="443"/>
        <v>68.945000000000007</v>
      </c>
    </row>
    <row r="560" spans="1:25">
      <c r="A560" s="1">
        <v>504</v>
      </c>
      <c r="B560" s="168"/>
      <c r="C560" s="168"/>
      <c r="D560" s="279" t="s">
        <v>273</v>
      </c>
      <c r="E560" s="20" t="s">
        <v>557</v>
      </c>
      <c r="F560" s="25" t="s">
        <v>559</v>
      </c>
      <c r="G560" s="60" t="s">
        <v>553</v>
      </c>
      <c r="H560" s="491">
        <v>20000</v>
      </c>
      <c r="I560" s="491">
        <v>22000</v>
      </c>
      <c r="J560" s="367">
        <v>22000</v>
      </c>
      <c r="K560" s="367">
        <v>23039.040000000001</v>
      </c>
      <c r="L560" s="113">
        <f t="shared" si="442"/>
        <v>115.19520000000001</v>
      </c>
      <c r="M560" s="113">
        <f t="shared" si="443"/>
        <v>104.72290909090908</v>
      </c>
    </row>
    <row r="561" spans="1:25">
      <c r="A561" s="1">
        <v>505</v>
      </c>
      <c r="B561" s="168" t="s">
        <v>267</v>
      </c>
      <c r="C561" s="168"/>
      <c r="D561" s="168"/>
      <c r="E561" s="20">
        <v>3721</v>
      </c>
      <c r="F561" s="25" t="s">
        <v>560</v>
      </c>
      <c r="G561" s="60" t="s">
        <v>553</v>
      </c>
      <c r="H561" s="370">
        <v>33800</v>
      </c>
      <c r="I561" s="370">
        <v>60000</v>
      </c>
      <c r="J561" s="308">
        <v>55000</v>
      </c>
      <c r="K561" s="308">
        <v>46800</v>
      </c>
      <c r="L561" s="113">
        <f t="shared" si="442"/>
        <v>138.46153846153845</v>
      </c>
      <c r="M561" s="113">
        <f t="shared" si="443"/>
        <v>85.090909090909093</v>
      </c>
    </row>
    <row r="562" spans="1:25">
      <c r="A562" s="1">
        <v>506</v>
      </c>
      <c r="B562" s="168" t="s">
        <v>267</v>
      </c>
      <c r="C562" s="168"/>
      <c r="D562" s="168"/>
      <c r="E562" s="20" t="s">
        <v>557</v>
      </c>
      <c r="F562" s="25" t="s">
        <v>561</v>
      </c>
      <c r="G562" s="60" t="s">
        <v>562</v>
      </c>
      <c r="H562" s="370">
        <v>49000</v>
      </c>
      <c r="I562" s="370">
        <v>70000</v>
      </c>
      <c r="J562" s="308">
        <v>87000</v>
      </c>
      <c r="K562" s="308">
        <v>87000</v>
      </c>
      <c r="L562" s="113">
        <f t="shared" si="442"/>
        <v>177.55102040816325</v>
      </c>
      <c r="M562" s="113">
        <f t="shared" si="443"/>
        <v>100</v>
      </c>
    </row>
    <row r="563" spans="1:25">
      <c r="A563" s="154">
        <v>507</v>
      </c>
      <c r="B563" s="168" t="s">
        <v>267</v>
      </c>
      <c r="C563" s="168"/>
      <c r="D563" s="168"/>
      <c r="E563" s="101" t="s">
        <v>334</v>
      </c>
      <c r="F563" s="209" t="s">
        <v>563</v>
      </c>
      <c r="G563" s="185" t="s">
        <v>562</v>
      </c>
      <c r="H563" s="453">
        <v>0</v>
      </c>
      <c r="I563" s="453">
        <v>3000</v>
      </c>
      <c r="J563" s="321">
        <v>1000</v>
      </c>
      <c r="K563" s="321">
        <v>0</v>
      </c>
      <c r="L563" s="113">
        <f t="shared" si="442"/>
        <v>0</v>
      </c>
      <c r="M563" s="113">
        <f t="shared" si="443"/>
        <v>0</v>
      </c>
    </row>
    <row r="564" spans="1:25" s="28" customFormat="1">
      <c r="A564" s="86" t="s">
        <v>564</v>
      </c>
      <c r="B564" s="85"/>
      <c r="C564" s="85"/>
      <c r="D564" s="85"/>
      <c r="E564" s="87"/>
      <c r="F564" s="83"/>
      <c r="G564" s="84"/>
      <c r="H564" s="459">
        <f t="shared" ref="H564" si="444">SUM(H565:H572)</f>
        <v>26993.37</v>
      </c>
      <c r="I564" s="459">
        <f t="shared" ref="I564:J564" si="445">SUM(I565:I572)</f>
        <v>40000</v>
      </c>
      <c r="J564" s="318">
        <f t="shared" si="445"/>
        <v>39100</v>
      </c>
      <c r="K564" s="318">
        <f t="shared" ref="K564" si="446">SUM(K565:K572)</f>
        <v>32100</v>
      </c>
      <c r="L564" s="246">
        <f>IF(K564&gt;0,K564/H564*100,0)</f>
        <v>118.91808988651658</v>
      </c>
      <c r="M564" s="246">
        <f>IF(K564&gt;0,K564/J564*100,0)</f>
        <v>82.097186700767267</v>
      </c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1">
        <v>510</v>
      </c>
      <c r="B565" s="168" t="s">
        <v>267</v>
      </c>
      <c r="C565" s="168"/>
      <c r="D565" s="168"/>
      <c r="E565" s="20">
        <v>3811</v>
      </c>
      <c r="F565" s="25" t="s">
        <v>565</v>
      </c>
      <c r="G565" s="60" t="s">
        <v>562</v>
      </c>
      <c r="H565" s="519">
        <v>0</v>
      </c>
      <c r="I565" s="519">
        <v>7000</v>
      </c>
      <c r="J565" s="316">
        <v>12000</v>
      </c>
      <c r="K565" s="316">
        <v>7000</v>
      </c>
      <c r="L565" s="113">
        <v>0</v>
      </c>
      <c r="M565" s="113">
        <f t="shared" ref="M565:M572" si="447">IF(K565&gt;0,K565/J565*100,0)</f>
        <v>58.333333333333336</v>
      </c>
    </row>
    <row r="566" spans="1:25">
      <c r="A566" s="1">
        <v>512</v>
      </c>
      <c r="B566" s="168" t="s">
        <v>267</v>
      </c>
      <c r="C566" s="168"/>
      <c r="D566" s="168"/>
      <c r="E566" s="20">
        <v>3811</v>
      </c>
      <c r="F566" s="25" t="s">
        <v>566</v>
      </c>
      <c r="G566" s="60" t="s">
        <v>562</v>
      </c>
      <c r="H566" s="370">
        <v>0</v>
      </c>
      <c r="I566" s="370">
        <v>1000</v>
      </c>
      <c r="J566" s="308">
        <v>0</v>
      </c>
      <c r="K566" s="308">
        <v>0</v>
      </c>
      <c r="L566" s="113">
        <f t="shared" ref="L566:L572" si="448">IF(K566&gt;0,K566/H566*100,0)</f>
        <v>0</v>
      </c>
      <c r="M566" s="113">
        <f t="shared" si="447"/>
        <v>0</v>
      </c>
    </row>
    <row r="567" spans="1:25">
      <c r="A567" s="1">
        <v>513</v>
      </c>
      <c r="B567" s="168" t="s">
        <v>267</v>
      </c>
      <c r="C567" s="168"/>
      <c r="D567" s="168"/>
      <c r="E567" s="20">
        <v>3811</v>
      </c>
      <c r="F567" s="25" t="s">
        <v>567</v>
      </c>
      <c r="G567" s="60" t="s">
        <v>551</v>
      </c>
      <c r="H567" s="370">
        <v>0</v>
      </c>
      <c r="I567" s="370">
        <v>1000</v>
      </c>
      <c r="J567" s="308">
        <v>0</v>
      </c>
      <c r="K567" s="308">
        <v>0</v>
      </c>
      <c r="L567" s="113">
        <f t="shared" si="448"/>
        <v>0</v>
      </c>
      <c r="M567" s="113">
        <f t="shared" si="447"/>
        <v>0</v>
      </c>
    </row>
    <row r="568" spans="1:25">
      <c r="A568" s="1">
        <v>514</v>
      </c>
      <c r="B568" s="168" t="s">
        <v>267</v>
      </c>
      <c r="C568" s="168"/>
      <c r="D568" s="168"/>
      <c r="E568" s="20">
        <v>3811</v>
      </c>
      <c r="F568" s="25" t="s">
        <v>568</v>
      </c>
      <c r="G568" s="60" t="s">
        <v>569</v>
      </c>
      <c r="H568" s="370">
        <v>8000</v>
      </c>
      <c r="I568" s="370">
        <v>8000</v>
      </c>
      <c r="J568" s="308">
        <v>8000</v>
      </c>
      <c r="K568" s="308">
        <v>8000</v>
      </c>
      <c r="L568" s="113">
        <f t="shared" si="448"/>
        <v>100</v>
      </c>
      <c r="M568" s="113">
        <f t="shared" si="447"/>
        <v>100</v>
      </c>
    </row>
    <row r="569" spans="1:25">
      <c r="A569" s="1">
        <v>515</v>
      </c>
      <c r="B569" s="168" t="s">
        <v>267</v>
      </c>
      <c r="C569" s="168"/>
      <c r="D569" s="168"/>
      <c r="E569" s="20">
        <v>3811</v>
      </c>
      <c r="F569" s="25" t="s">
        <v>570</v>
      </c>
      <c r="G569" s="60" t="s">
        <v>562</v>
      </c>
      <c r="H569" s="370">
        <v>18993.37</v>
      </c>
      <c r="I569" s="370">
        <v>20000</v>
      </c>
      <c r="J569" s="308">
        <v>17100</v>
      </c>
      <c r="K569" s="308">
        <v>17100</v>
      </c>
      <c r="L569" s="113">
        <f t="shared" si="448"/>
        <v>90.031416225767202</v>
      </c>
      <c r="M569" s="113">
        <f t="shared" si="447"/>
        <v>100</v>
      </c>
    </row>
    <row r="570" spans="1:25">
      <c r="A570" s="1">
        <v>516</v>
      </c>
      <c r="B570" s="168" t="s">
        <v>267</v>
      </c>
      <c r="C570" s="168"/>
      <c r="D570" s="168"/>
      <c r="E570" s="20">
        <v>3811</v>
      </c>
      <c r="F570" s="25" t="s">
        <v>571</v>
      </c>
      <c r="G570" s="60" t="s">
        <v>551</v>
      </c>
      <c r="H570" s="370">
        <v>0</v>
      </c>
      <c r="I570" s="370">
        <v>2000</v>
      </c>
      <c r="J570" s="308">
        <v>1000</v>
      </c>
      <c r="K570" s="308">
        <v>0</v>
      </c>
      <c r="L570" s="113">
        <f t="shared" si="448"/>
        <v>0</v>
      </c>
      <c r="M570" s="113">
        <f t="shared" si="447"/>
        <v>0</v>
      </c>
    </row>
    <row r="571" spans="1:25">
      <c r="A571" s="1">
        <v>517</v>
      </c>
      <c r="B571" s="168" t="s">
        <v>267</v>
      </c>
      <c r="C571" s="168"/>
      <c r="D571" s="168"/>
      <c r="E571" s="20" t="s">
        <v>361</v>
      </c>
      <c r="F571" s="7" t="s">
        <v>572</v>
      </c>
      <c r="G571" s="29">
        <v>101</v>
      </c>
      <c r="H571" s="370">
        <v>0</v>
      </c>
      <c r="I571" s="370">
        <v>1000</v>
      </c>
      <c r="J571" s="308">
        <v>1000</v>
      </c>
      <c r="K571" s="308">
        <v>0</v>
      </c>
      <c r="L571" s="113">
        <f t="shared" si="448"/>
        <v>0</v>
      </c>
      <c r="M571" s="113">
        <f t="shared" si="447"/>
        <v>0</v>
      </c>
    </row>
    <row r="572" spans="1:25">
      <c r="A572" s="210">
        <v>518</v>
      </c>
      <c r="B572" s="171" t="s">
        <v>267</v>
      </c>
      <c r="C572" s="171"/>
      <c r="D572" s="171"/>
      <c r="E572" s="212" t="s">
        <v>361</v>
      </c>
      <c r="F572" s="209" t="s">
        <v>573</v>
      </c>
      <c r="G572" s="185" t="s">
        <v>562</v>
      </c>
      <c r="H572" s="453">
        <v>0</v>
      </c>
      <c r="I572" s="453">
        <v>0</v>
      </c>
      <c r="J572" s="321">
        <v>0</v>
      </c>
      <c r="K572" s="321">
        <v>0</v>
      </c>
      <c r="L572" s="211">
        <f t="shared" si="448"/>
        <v>0</v>
      </c>
      <c r="M572" s="211">
        <f t="shared" si="447"/>
        <v>0</v>
      </c>
    </row>
    <row r="573" spans="1:25" s="28" customFormat="1">
      <c r="A573" s="122" t="s">
        <v>574</v>
      </c>
      <c r="B573" s="128"/>
      <c r="C573" s="128"/>
      <c r="D573" s="128"/>
      <c r="E573" s="123"/>
      <c r="F573" s="131"/>
      <c r="G573" s="127" t="s">
        <v>575</v>
      </c>
      <c r="H573" s="458">
        <f t="shared" ref="H573" si="449">SUM(H574+H576)</f>
        <v>35022.47</v>
      </c>
      <c r="I573" s="458">
        <f t="shared" ref="I573:J573" si="450">SUM(I574+I576)</f>
        <v>27000</v>
      </c>
      <c r="J573" s="317">
        <f t="shared" si="450"/>
        <v>27000</v>
      </c>
      <c r="K573" s="317">
        <f t="shared" ref="K573" si="451">SUM(K574+K576)</f>
        <v>14500</v>
      </c>
      <c r="L573" s="533">
        <f t="shared" ref="L573:L579" si="452">IF(K573&gt;0,K573/H573*100,0)</f>
        <v>41.401991350124646</v>
      </c>
      <c r="M573" s="533">
        <f t="shared" ref="M573:M579" si="453">IF(K573&gt;0,K573/J573*100,0)</f>
        <v>53.703703703703709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s="28" customFormat="1">
      <c r="A574" s="86" t="s">
        <v>576</v>
      </c>
      <c r="B574" s="85"/>
      <c r="C574" s="85"/>
      <c r="D574" s="85"/>
      <c r="E574" s="87"/>
      <c r="F574" s="90"/>
      <c r="G574" s="84"/>
      <c r="H574" s="459">
        <f t="shared" ref="H574:K574" si="454">SUM(H575)</f>
        <v>28464.17</v>
      </c>
      <c r="I574" s="459">
        <f t="shared" si="454"/>
        <v>20000</v>
      </c>
      <c r="J574" s="318">
        <f t="shared" si="454"/>
        <v>20000</v>
      </c>
      <c r="K574" s="318">
        <f t="shared" si="454"/>
        <v>8500</v>
      </c>
      <c r="L574" s="246">
        <f t="shared" si="452"/>
        <v>29.862103830886337</v>
      </c>
      <c r="M574" s="246">
        <f t="shared" si="453"/>
        <v>42.5</v>
      </c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154">
        <v>520</v>
      </c>
      <c r="B575" s="168" t="s">
        <v>267</v>
      </c>
      <c r="C575" s="168"/>
      <c r="D575" s="168"/>
      <c r="E575" s="101">
        <v>3811</v>
      </c>
      <c r="F575" s="94" t="s">
        <v>577</v>
      </c>
      <c r="G575" s="185" t="s">
        <v>575</v>
      </c>
      <c r="H575" s="520">
        <v>28464.17</v>
      </c>
      <c r="I575" s="520">
        <v>20000</v>
      </c>
      <c r="J575" s="429">
        <v>20000</v>
      </c>
      <c r="K575" s="429">
        <v>8500</v>
      </c>
      <c r="L575" s="211">
        <f t="shared" si="452"/>
        <v>29.862103830886337</v>
      </c>
      <c r="M575" s="211">
        <f t="shared" si="453"/>
        <v>42.5</v>
      </c>
    </row>
    <row r="576" spans="1:25" s="28" customFormat="1">
      <c r="A576" s="86" t="s">
        <v>578</v>
      </c>
      <c r="B576" s="85"/>
      <c r="C576" s="85"/>
      <c r="D576" s="85"/>
      <c r="E576" s="87"/>
      <c r="F576" s="90"/>
      <c r="G576" s="84"/>
      <c r="H576" s="459">
        <f t="shared" ref="H576:K576" si="455">SUM(H577)</f>
        <v>6558.3</v>
      </c>
      <c r="I576" s="459">
        <f t="shared" si="455"/>
        <v>7000</v>
      </c>
      <c r="J576" s="318">
        <f t="shared" si="455"/>
        <v>7000</v>
      </c>
      <c r="K576" s="318">
        <f t="shared" si="455"/>
        <v>6000</v>
      </c>
      <c r="L576" s="246">
        <f t="shared" si="452"/>
        <v>91.48712318741137</v>
      </c>
      <c r="M576" s="246">
        <f t="shared" si="453"/>
        <v>85.714285714285708</v>
      </c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154">
        <v>525</v>
      </c>
      <c r="B577" s="168" t="s">
        <v>267</v>
      </c>
      <c r="C577" s="168"/>
      <c r="D577" s="168"/>
      <c r="E577" s="101">
        <v>3811</v>
      </c>
      <c r="F577" s="94" t="s">
        <v>579</v>
      </c>
      <c r="G577" s="185" t="s">
        <v>575</v>
      </c>
      <c r="H577" s="521">
        <v>6558.3</v>
      </c>
      <c r="I577" s="521">
        <v>7000</v>
      </c>
      <c r="J577" s="310">
        <v>7000</v>
      </c>
      <c r="K577" s="310">
        <v>6000</v>
      </c>
      <c r="L577" s="211">
        <f t="shared" si="452"/>
        <v>91.48712318741137</v>
      </c>
      <c r="M577" s="211">
        <f t="shared" si="453"/>
        <v>85.714285714285708</v>
      </c>
    </row>
    <row r="578" spans="1:25" s="28" customFormat="1">
      <c r="A578" s="122" t="s">
        <v>580</v>
      </c>
      <c r="B578" s="128"/>
      <c r="C578" s="128"/>
      <c r="D578" s="128"/>
      <c r="E578" s="123"/>
      <c r="F578" s="131"/>
      <c r="G578" s="127" t="s">
        <v>581</v>
      </c>
      <c r="H578" s="458">
        <f t="shared" ref="H578" si="456">SUM(H579+H586+H588+H590+H592+H594+H596)</f>
        <v>157227.04999999999</v>
      </c>
      <c r="I578" s="458">
        <f t="shared" ref="I578:J578" si="457">SUM(I579+I586+I588+I590+I592+I594+I596)</f>
        <v>195400</v>
      </c>
      <c r="J578" s="317">
        <f t="shared" si="457"/>
        <v>185000</v>
      </c>
      <c r="K578" s="317">
        <f t="shared" ref="K578" si="458">SUM(K579+K586+K588+K590+K592+K594+K596)</f>
        <v>162843.85</v>
      </c>
      <c r="L578" s="533">
        <f t="shared" si="452"/>
        <v>103.57241327112607</v>
      </c>
      <c r="M578" s="533">
        <f t="shared" si="453"/>
        <v>88.023702702702707</v>
      </c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s="28" customFormat="1">
      <c r="A579" s="86" t="s">
        <v>582</v>
      </c>
      <c r="B579" s="85"/>
      <c r="C579" s="85"/>
      <c r="D579" s="85"/>
      <c r="E579" s="87"/>
      <c r="F579" s="90"/>
      <c r="G579" s="84" t="s">
        <v>583</v>
      </c>
      <c r="H579" s="459">
        <f t="shared" ref="H579" si="459">SUM(H580:H585)</f>
        <v>6000</v>
      </c>
      <c r="I579" s="459">
        <f t="shared" ref="I579:J579" si="460">SUM(I580:I585)</f>
        <v>15000</v>
      </c>
      <c r="J579" s="318">
        <f t="shared" si="460"/>
        <v>6000</v>
      </c>
      <c r="K579" s="318">
        <f t="shared" ref="K579" si="461">SUM(K580:K585)</f>
        <v>3000</v>
      </c>
      <c r="L579" s="246">
        <f t="shared" si="452"/>
        <v>50</v>
      </c>
      <c r="M579" s="246">
        <f t="shared" si="453"/>
        <v>50</v>
      </c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1">
        <v>527</v>
      </c>
      <c r="B580" s="168" t="s">
        <v>267</v>
      </c>
      <c r="C580" s="168"/>
      <c r="D580" s="168"/>
      <c r="E580" s="20" t="s">
        <v>342</v>
      </c>
      <c r="F580" s="5" t="s">
        <v>584</v>
      </c>
      <c r="G580" s="60"/>
      <c r="H580" s="454">
        <v>0</v>
      </c>
      <c r="I580" s="454">
        <v>1000</v>
      </c>
      <c r="J580" s="309">
        <v>0</v>
      </c>
      <c r="K580" s="309">
        <v>0</v>
      </c>
      <c r="L580" s="113">
        <f t="shared" ref="L580:L585" si="462">IF(K580&gt;0,K580/H580*100,0)</f>
        <v>0</v>
      </c>
      <c r="M580" s="113">
        <f t="shared" ref="M580:M585" si="463">IF(K580&gt;0,K580/J580*100,0)</f>
        <v>0</v>
      </c>
    </row>
    <row r="581" spans="1:25">
      <c r="A581" s="1">
        <v>528</v>
      </c>
      <c r="B581" s="168" t="s">
        <v>267</v>
      </c>
      <c r="C581" s="168"/>
      <c r="D581" s="168"/>
      <c r="E581" s="20" t="s">
        <v>342</v>
      </c>
      <c r="F581" s="5" t="s">
        <v>585</v>
      </c>
      <c r="G581" s="60"/>
      <c r="H581" s="514">
        <v>0</v>
      </c>
      <c r="I581" s="514">
        <v>1000</v>
      </c>
      <c r="J581" s="319">
        <v>0</v>
      </c>
      <c r="K581" s="319">
        <v>0</v>
      </c>
      <c r="L581" s="113">
        <f t="shared" si="462"/>
        <v>0</v>
      </c>
      <c r="M581" s="113">
        <f t="shared" si="463"/>
        <v>0</v>
      </c>
    </row>
    <row r="582" spans="1:25">
      <c r="A582" s="64">
        <v>529</v>
      </c>
      <c r="B582" s="171" t="s">
        <v>267</v>
      </c>
      <c r="C582" s="171"/>
      <c r="D582" s="171"/>
      <c r="E582" s="63" t="s">
        <v>586</v>
      </c>
      <c r="F582" s="5" t="s">
        <v>587</v>
      </c>
      <c r="G582" s="60"/>
      <c r="H582" s="514">
        <v>0</v>
      </c>
      <c r="I582" s="514">
        <v>1000</v>
      </c>
      <c r="J582" s="319">
        <v>0</v>
      </c>
      <c r="K582" s="319">
        <v>0</v>
      </c>
      <c r="L582" s="113">
        <f t="shared" si="462"/>
        <v>0</v>
      </c>
      <c r="M582" s="113">
        <f t="shared" si="463"/>
        <v>0</v>
      </c>
    </row>
    <row r="583" spans="1:25">
      <c r="A583" s="1">
        <v>530</v>
      </c>
      <c r="B583" s="168" t="s">
        <v>267</v>
      </c>
      <c r="C583" s="168"/>
      <c r="D583" s="168"/>
      <c r="E583" s="20">
        <v>3811</v>
      </c>
      <c r="F583" s="5" t="s">
        <v>588</v>
      </c>
      <c r="G583" s="60"/>
      <c r="H583" s="454">
        <v>0</v>
      </c>
      <c r="I583" s="454">
        <v>1000</v>
      </c>
      <c r="J583" s="309">
        <v>0</v>
      </c>
      <c r="K583" s="309">
        <v>0</v>
      </c>
      <c r="L583" s="113">
        <f t="shared" si="462"/>
        <v>0</v>
      </c>
      <c r="M583" s="113">
        <f t="shared" si="463"/>
        <v>0</v>
      </c>
    </row>
    <row r="584" spans="1:25">
      <c r="A584" s="1">
        <v>531</v>
      </c>
      <c r="B584" s="168" t="s">
        <v>267</v>
      </c>
      <c r="C584" s="168"/>
      <c r="D584" s="168"/>
      <c r="E584" s="20" t="s">
        <v>589</v>
      </c>
      <c r="F584" s="5" t="s">
        <v>590</v>
      </c>
      <c r="G584" s="60"/>
      <c r="H584" s="454">
        <v>6000</v>
      </c>
      <c r="I584" s="454">
        <v>6000</v>
      </c>
      <c r="J584" s="309">
        <v>6000</v>
      </c>
      <c r="K584" s="309">
        <v>3000</v>
      </c>
      <c r="L584" s="113">
        <f t="shared" si="462"/>
        <v>50</v>
      </c>
      <c r="M584" s="113">
        <f t="shared" si="463"/>
        <v>50</v>
      </c>
    </row>
    <row r="585" spans="1:25">
      <c r="A585" s="154">
        <v>532</v>
      </c>
      <c r="B585" s="168" t="s">
        <v>267</v>
      </c>
      <c r="C585" s="168"/>
      <c r="D585" s="168"/>
      <c r="E585" s="101" t="s">
        <v>400</v>
      </c>
      <c r="F585" s="94" t="s">
        <v>591</v>
      </c>
      <c r="G585" s="185"/>
      <c r="H585" s="521">
        <v>0</v>
      </c>
      <c r="I585" s="521">
        <v>5000</v>
      </c>
      <c r="J585" s="310">
        <v>0</v>
      </c>
      <c r="K585" s="310">
        <v>0</v>
      </c>
      <c r="L585" s="211">
        <f t="shared" si="462"/>
        <v>0</v>
      </c>
      <c r="M585" s="211">
        <f t="shared" si="463"/>
        <v>0</v>
      </c>
    </row>
    <row r="586" spans="1:25" s="28" customFormat="1">
      <c r="A586" s="86" t="s">
        <v>592</v>
      </c>
      <c r="B586" s="85"/>
      <c r="C586" s="85"/>
      <c r="D586" s="85"/>
      <c r="E586" s="87"/>
      <c r="F586" s="90"/>
      <c r="G586" s="84"/>
      <c r="H586" s="459">
        <f t="shared" ref="H586:K586" si="464">SUM(H587)</f>
        <v>103898.86</v>
      </c>
      <c r="I586" s="459">
        <f t="shared" si="464"/>
        <v>130000</v>
      </c>
      <c r="J586" s="318">
        <f t="shared" si="464"/>
        <v>110000</v>
      </c>
      <c r="K586" s="318">
        <f t="shared" si="464"/>
        <v>90000</v>
      </c>
      <c r="L586" s="246">
        <f>IF(K586&gt;0,K586/H586*100,0)</f>
        <v>86.622702116269608</v>
      </c>
      <c r="M586" s="246">
        <f t="shared" ref="M586:M598" si="465">IF(K586&gt;0,K586/J586*100,0)</f>
        <v>81.818181818181827</v>
      </c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1">
        <v>532</v>
      </c>
      <c r="B587" s="168" t="s">
        <v>267</v>
      </c>
      <c r="C587" s="168"/>
      <c r="D587" s="168"/>
      <c r="E587" s="20">
        <v>3811</v>
      </c>
      <c r="F587" s="5" t="s">
        <v>588</v>
      </c>
      <c r="G587" s="60" t="s">
        <v>593</v>
      </c>
      <c r="H587" s="454">
        <v>103898.86</v>
      </c>
      <c r="I587" s="454">
        <v>130000</v>
      </c>
      <c r="J587" s="309">
        <v>110000</v>
      </c>
      <c r="K587" s="309">
        <v>90000</v>
      </c>
      <c r="L587" s="113">
        <f>IF(K587&gt;0,K587/H587*100,0)</f>
        <v>86.622702116269608</v>
      </c>
      <c r="M587" s="113">
        <f t="shared" si="465"/>
        <v>81.818181818181827</v>
      </c>
    </row>
    <row r="588" spans="1:25" s="28" customFormat="1">
      <c r="A588" s="86" t="s">
        <v>594</v>
      </c>
      <c r="B588" s="85"/>
      <c r="C588" s="85"/>
      <c r="D588" s="85"/>
      <c r="E588" s="87"/>
      <c r="F588" s="90"/>
      <c r="G588" s="84"/>
      <c r="H588" s="459">
        <f t="shared" ref="H588:K588" si="466">SUM(H589)</f>
        <v>0</v>
      </c>
      <c r="I588" s="459">
        <f t="shared" si="466"/>
        <v>0</v>
      </c>
      <c r="J588" s="318">
        <f t="shared" si="466"/>
        <v>10000</v>
      </c>
      <c r="K588" s="318">
        <f t="shared" si="466"/>
        <v>10000</v>
      </c>
      <c r="L588" s="246">
        <v>0</v>
      </c>
      <c r="M588" s="246">
        <f t="shared" si="465"/>
        <v>100</v>
      </c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64">
        <v>535</v>
      </c>
      <c r="B589" s="171" t="s">
        <v>267</v>
      </c>
      <c r="C589" s="171"/>
      <c r="D589" s="171"/>
      <c r="E589" s="20">
        <v>3811</v>
      </c>
      <c r="F589" s="5" t="s">
        <v>588</v>
      </c>
      <c r="G589" s="60" t="s">
        <v>593</v>
      </c>
      <c r="H589" s="454">
        <v>0</v>
      </c>
      <c r="I589" s="454">
        <v>0</v>
      </c>
      <c r="J589" s="309">
        <v>10000</v>
      </c>
      <c r="K589" s="309">
        <v>10000</v>
      </c>
      <c r="L589" s="113">
        <v>0</v>
      </c>
      <c r="M589" s="113">
        <f t="shared" si="465"/>
        <v>100</v>
      </c>
    </row>
    <row r="590" spans="1:25" s="28" customFormat="1">
      <c r="A590" s="86" t="s">
        <v>595</v>
      </c>
      <c r="B590" s="85"/>
      <c r="C590" s="85"/>
      <c r="D590" s="85"/>
      <c r="E590" s="87"/>
      <c r="F590" s="90"/>
      <c r="G590" s="84"/>
      <c r="H590" s="459">
        <f t="shared" ref="H590:K590" si="467">SUM(H591)</f>
        <v>28203.19</v>
      </c>
      <c r="I590" s="459">
        <f t="shared" si="467"/>
        <v>30000</v>
      </c>
      <c r="J590" s="318">
        <f t="shared" si="467"/>
        <v>31000</v>
      </c>
      <c r="K590" s="318">
        <f t="shared" si="467"/>
        <v>32206.35</v>
      </c>
      <c r="L590" s="246">
        <f t="shared" ref="L590:L598" si="468">IF(K590&gt;0,K590/H590*100,0)</f>
        <v>114.19399720386241</v>
      </c>
      <c r="M590" s="246">
        <f t="shared" si="465"/>
        <v>103.89145161290323</v>
      </c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154">
        <v>538</v>
      </c>
      <c r="B591" s="168" t="s">
        <v>267</v>
      </c>
      <c r="C591" s="168"/>
      <c r="D591" s="168"/>
      <c r="E591" s="101">
        <v>3631</v>
      </c>
      <c r="F591" s="94" t="s">
        <v>596</v>
      </c>
      <c r="G591" s="185" t="s">
        <v>593</v>
      </c>
      <c r="H591" s="521">
        <v>28203.19</v>
      </c>
      <c r="I591" s="521">
        <v>30000</v>
      </c>
      <c r="J591" s="310">
        <v>31000</v>
      </c>
      <c r="K591" s="310">
        <v>32206.35</v>
      </c>
      <c r="L591" s="211">
        <f t="shared" si="468"/>
        <v>114.19399720386241</v>
      </c>
      <c r="M591" s="211">
        <f t="shared" si="465"/>
        <v>103.89145161290323</v>
      </c>
    </row>
    <row r="592" spans="1:25" s="28" customFormat="1">
      <c r="A592" s="86" t="s">
        <v>597</v>
      </c>
      <c r="B592" s="85"/>
      <c r="C592" s="85"/>
      <c r="D592" s="85"/>
      <c r="E592" s="87"/>
      <c r="F592" s="90"/>
      <c r="G592" s="84"/>
      <c r="H592" s="459">
        <f t="shared" ref="H592:K596" si="469">SUM(H593)</f>
        <v>0</v>
      </c>
      <c r="I592" s="459">
        <f t="shared" si="469"/>
        <v>2400</v>
      </c>
      <c r="J592" s="318">
        <f t="shared" si="469"/>
        <v>0</v>
      </c>
      <c r="K592" s="318">
        <f t="shared" si="469"/>
        <v>0</v>
      </c>
      <c r="L592" s="246">
        <f t="shared" si="468"/>
        <v>0</v>
      </c>
      <c r="M592" s="246">
        <f t="shared" si="465"/>
        <v>0</v>
      </c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64">
        <v>540</v>
      </c>
      <c r="B593" s="171" t="s">
        <v>267</v>
      </c>
      <c r="C593" s="171"/>
      <c r="D593" s="171"/>
      <c r="E593" s="20">
        <v>3631</v>
      </c>
      <c r="F593" s="5" t="s">
        <v>596</v>
      </c>
      <c r="G593" s="71" t="s">
        <v>598</v>
      </c>
      <c r="H593" s="454">
        <v>0</v>
      </c>
      <c r="I593" s="454">
        <v>2400</v>
      </c>
      <c r="J593" s="309">
        <v>0</v>
      </c>
      <c r="K593" s="309">
        <v>0</v>
      </c>
      <c r="L593" s="113">
        <f t="shared" si="468"/>
        <v>0</v>
      </c>
      <c r="M593" s="113">
        <f t="shared" si="465"/>
        <v>0</v>
      </c>
    </row>
    <row r="594" spans="1:25" s="28" customFormat="1">
      <c r="A594" s="86" t="s">
        <v>599</v>
      </c>
      <c r="B594" s="85"/>
      <c r="C594" s="85"/>
      <c r="D594" s="85"/>
      <c r="E594" s="87"/>
      <c r="F594" s="90"/>
      <c r="G594" s="84"/>
      <c r="H594" s="459">
        <f t="shared" si="469"/>
        <v>12000</v>
      </c>
      <c r="I594" s="459">
        <f t="shared" si="469"/>
        <v>1000</v>
      </c>
      <c r="J594" s="318">
        <f t="shared" si="469"/>
        <v>0</v>
      </c>
      <c r="K594" s="318">
        <f t="shared" si="469"/>
        <v>0</v>
      </c>
      <c r="L594" s="246">
        <f t="shared" si="468"/>
        <v>0</v>
      </c>
      <c r="M594" s="246">
        <f t="shared" si="465"/>
        <v>0</v>
      </c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64">
        <v>542</v>
      </c>
      <c r="B595" s="171" t="s">
        <v>267</v>
      </c>
      <c r="C595" s="171"/>
      <c r="D595" s="171"/>
      <c r="E595" s="20" t="s">
        <v>342</v>
      </c>
      <c r="F595" s="5" t="s">
        <v>152</v>
      </c>
      <c r="G595" s="60" t="s">
        <v>583</v>
      </c>
      <c r="H595" s="454">
        <v>12000</v>
      </c>
      <c r="I595" s="454">
        <v>1000</v>
      </c>
      <c r="J595" s="309">
        <v>0</v>
      </c>
      <c r="K595" s="309">
        <v>0</v>
      </c>
      <c r="L595" s="113">
        <f t="shared" si="468"/>
        <v>0</v>
      </c>
      <c r="M595" s="113">
        <f t="shared" si="465"/>
        <v>0</v>
      </c>
    </row>
    <row r="596" spans="1:25" s="28" customFormat="1">
      <c r="A596" s="86" t="s">
        <v>600</v>
      </c>
      <c r="B596" s="85"/>
      <c r="C596" s="85"/>
      <c r="D596" s="85"/>
      <c r="E596" s="87"/>
      <c r="F596" s="90"/>
      <c r="G596" s="84"/>
      <c r="H596" s="459">
        <f t="shared" si="469"/>
        <v>7125</v>
      </c>
      <c r="I596" s="459">
        <f t="shared" si="469"/>
        <v>17000</v>
      </c>
      <c r="J596" s="318">
        <f t="shared" si="469"/>
        <v>28000</v>
      </c>
      <c r="K596" s="318">
        <f t="shared" si="469"/>
        <v>27637.5</v>
      </c>
      <c r="L596" s="246">
        <f t="shared" si="468"/>
        <v>387.89473684210526</v>
      </c>
      <c r="M596" s="246">
        <f t="shared" si="465"/>
        <v>98.705357142857139</v>
      </c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64">
        <v>544</v>
      </c>
      <c r="B597" s="171" t="s">
        <v>267</v>
      </c>
      <c r="C597" s="171"/>
      <c r="D597" s="171"/>
      <c r="E597" s="20" t="s">
        <v>404</v>
      </c>
      <c r="F597" s="5" t="s">
        <v>409</v>
      </c>
      <c r="G597" s="60" t="s">
        <v>583</v>
      </c>
      <c r="H597" s="454">
        <v>7125</v>
      </c>
      <c r="I597" s="454">
        <v>17000</v>
      </c>
      <c r="J597" s="309">
        <v>28000</v>
      </c>
      <c r="K597" s="309">
        <v>27637.5</v>
      </c>
      <c r="L597" s="113">
        <f t="shared" si="468"/>
        <v>387.89473684210526</v>
      </c>
      <c r="M597" s="113">
        <f t="shared" si="465"/>
        <v>98.705357142857139</v>
      </c>
    </row>
    <row r="598" spans="1:25" s="18" customFormat="1">
      <c r="A598" s="36"/>
      <c r="B598" s="137"/>
      <c r="C598" s="137"/>
      <c r="D598" s="137"/>
      <c r="E598" s="56"/>
      <c r="F598" s="37" t="s">
        <v>601</v>
      </c>
      <c r="G598" s="59"/>
      <c r="H598" s="522">
        <f>SUM(H310+H387)</f>
        <v>4835818.26</v>
      </c>
      <c r="I598" s="522">
        <f>SUM(I310+I387)</f>
        <v>6751045.6299999999</v>
      </c>
      <c r="J598" s="312">
        <f>SUM(J310+J387)</f>
        <v>5196791.63</v>
      </c>
      <c r="K598" s="312">
        <f>SUM(K310+K387)</f>
        <v>4844613.22</v>
      </c>
      <c r="L598" s="382">
        <f t="shared" si="468"/>
        <v>100.18187118553953</v>
      </c>
      <c r="M598" s="382">
        <f t="shared" si="465"/>
        <v>93.223156996194589</v>
      </c>
    </row>
    <row r="599" spans="1:25" s="242" customFormat="1" ht="8.25" customHeight="1">
      <c r="A599" s="236"/>
      <c r="B599" s="237"/>
      <c r="C599" s="237"/>
      <c r="D599" s="237"/>
      <c r="E599" s="238"/>
      <c r="F599" s="239"/>
      <c r="G599" s="240"/>
      <c r="H599" s="241"/>
      <c r="I599" s="241"/>
      <c r="J599" s="241"/>
      <c r="K599" s="241"/>
      <c r="L599" s="241"/>
      <c r="M599" s="241"/>
    </row>
    <row r="600" spans="1:25" s="18" customFormat="1">
      <c r="A600" s="563" t="s">
        <v>602</v>
      </c>
      <c r="B600" s="563"/>
      <c r="C600" s="563"/>
      <c r="D600" s="563"/>
      <c r="E600" s="563"/>
      <c r="F600" s="563"/>
      <c r="G600" s="178"/>
      <c r="H600" s="132"/>
      <c r="I600" s="132"/>
      <c r="J600" s="132"/>
      <c r="K600" s="132"/>
      <c r="L600" s="132"/>
      <c r="M600" s="132"/>
    </row>
    <row r="601" spans="1:25" s="18" customFormat="1">
      <c r="A601" s="161" t="s">
        <v>603</v>
      </c>
      <c r="B601" s="233"/>
      <c r="C601" s="233"/>
      <c r="D601" s="233"/>
      <c r="E601" s="233"/>
      <c r="F601" s="546">
        <v>1</v>
      </c>
      <c r="G601" s="546"/>
      <c r="H601" s="364">
        <v>2</v>
      </c>
      <c r="I601" s="364">
        <v>3</v>
      </c>
      <c r="J601" s="364">
        <v>4</v>
      </c>
      <c r="K601" s="364">
        <v>5</v>
      </c>
      <c r="L601" s="364">
        <v>6</v>
      </c>
      <c r="M601" s="109">
        <v>7</v>
      </c>
    </row>
    <row r="602" spans="1:25" s="18" customFormat="1" ht="12.75" customHeight="1">
      <c r="A602" s="155" t="s">
        <v>604</v>
      </c>
      <c r="B602" s="234"/>
      <c r="C602" s="234"/>
      <c r="D602" s="234"/>
      <c r="E602" s="234"/>
      <c r="F602" s="537" t="s">
        <v>605</v>
      </c>
      <c r="G602" s="537"/>
      <c r="H602" s="364" t="s">
        <v>15</v>
      </c>
      <c r="I602" s="364" t="s">
        <v>16</v>
      </c>
      <c r="J602" s="364" t="s">
        <v>17</v>
      </c>
      <c r="K602" s="364" t="s">
        <v>15</v>
      </c>
      <c r="L602" s="364" t="s">
        <v>18</v>
      </c>
      <c r="M602" s="109" t="s">
        <v>18</v>
      </c>
    </row>
    <row r="603" spans="1:25" s="18" customFormat="1">
      <c r="A603" s="162"/>
      <c r="B603" s="235"/>
      <c r="C603" s="235"/>
      <c r="D603" s="235"/>
      <c r="E603" s="235"/>
      <c r="F603" s="539"/>
      <c r="G603" s="539"/>
      <c r="H603" s="365">
        <v>2021</v>
      </c>
      <c r="I603" s="365">
        <v>2022</v>
      </c>
      <c r="J603" s="365">
        <v>2022</v>
      </c>
      <c r="K603" s="365">
        <v>2022</v>
      </c>
      <c r="L603" s="523" t="s">
        <v>19</v>
      </c>
      <c r="M603" s="381" t="s">
        <v>20</v>
      </c>
    </row>
    <row r="604" spans="1:25" s="10" customFormat="1">
      <c r="A604" s="243" t="s">
        <v>606</v>
      </c>
      <c r="B604" s="243"/>
      <c r="C604" s="243"/>
      <c r="D604" s="243"/>
      <c r="E604" s="244"/>
      <c r="F604" s="245"/>
      <c r="G604" s="244"/>
      <c r="H604" s="246">
        <f>SUM(H312+H390+H428+H431)</f>
        <v>1312246.3600000001</v>
      </c>
      <c r="I604" s="246">
        <f>SUM(I312+I390+I428+I431)</f>
        <v>1711889.63</v>
      </c>
      <c r="J604" s="246">
        <f>SUM(J312+J390+J428+J431)</f>
        <v>1461031.63</v>
      </c>
      <c r="K604" s="246">
        <f>SUM(K312+K390+K428+K431)</f>
        <v>1424636.1899999997</v>
      </c>
      <c r="L604" s="246">
        <f t="shared" ref="L604:L617" si="470">IF(K604&gt;0,K604/H604*100,0)</f>
        <v>108.56468978888991</v>
      </c>
      <c r="M604" s="246">
        <f t="shared" ref="M604:M633" si="471">IF(K604&gt;0,K604/J604*100,0)</f>
        <v>97.508921829433618</v>
      </c>
    </row>
    <row r="605" spans="1:25" s="18" customFormat="1">
      <c r="A605" s="20" t="s">
        <v>301</v>
      </c>
      <c r="B605" s="26"/>
      <c r="C605" s="26"/>
      <c r="D605" s="26"/>
      <c r="E605" s="20"/>
      <c r="F605" s="25" t="s">
        <v>607</v>
      </c>
      <c r="G605" s="20"/>
      <c r="H605" s="113">
        <f>SUM(H312+H390)</f>
        <v>1192246.3600000001</v>
      </c>
      <c r="I605" s="113">
        <f>SUM(I312+I390)</f>
        <v>1316889.6299999999</v>
      </c>
      <c r="J605" s="113">
        <f>SUM(J312+J390)</f>
        <v>1057531.6299999999</v>
      </c>
      <c r="K605" s="113">
        <f>SUM(K312+K390)</f>
        <v>1021671.2599999999</v>
      </c>
      <c r="L605" s="113">
        <f t="shared" si="470"/>
        <v>85.692965336459466</v>
      </c>
      <c r="M605" s="113">
        <f t="shared" si="471"/>
        <v>96.609049887235997</v>
      </c>
    </row>
    <row r="606" spans="1:25" s="10" customFormat="1">
      <c r="A606" s="243" t="s">
        <v>608</v>
      </c>
      <c r="B606" s="243"/>
      <c r="C606" s="243"/>
      <c r="D606" s="243"/>
      <c r="E606" s="244"/>
      <c r="F606" s="245"/>
      <c r="G606" s="244"/>
      <c r="H606" s="246">
        <f t="shared" ref="H606" si="472">SUM(H578)</f>
        <v>157227.04999999999</v>
      </c>
      <c r="I606" s="246">
        <f t="shared" ref="I606:J606" si="473">SUM(I578)</f>
        <v>195400</v>
      </c>
      <c r="J606" s="246">
        <f t="shared" si="473"/>
        <v>185000</v>
      </c>
      <c r="K606" s="246">
        <f t="shared" ref="K606" si="474">SUM(K578)</f>
        <v>162843.85</v>
      </c>
      <c r="L606" s="246">
        <f t="shared" si="470"/>
        <v>103.57241327112607</v>
      </c>
      <c r="M606" s="246">
        <f t="shared" si="471"/>
        <v>88.023702702702707</v>
      </c>
    </row>
    <row r="607" spans="1:25" s="18" customFormat="1">
      <c r="A607" s="58" t="s">
        <v>598</v>
      </c>
      <c r="B607" s="26"/>
      <c r="C607" s="26"/>
      <c r="D607" s="26"/>
      <c r="E607" s="20"/>
      <c r="F607" s="25" t="s">
        <v>609</v>
      </c>
      <c r="G607" s="20"/>
      <c r="H607" s="113">
        <f t="shared" ref="H607" si="475">SUM(H593)</f>
        <v>0</v>
      </c>
      <c r="I607" s="113">
        <f t="shared" ref="I607:J607" si="476">SUM(I593)</f>
        <v>2400</v>
      </c>
      <c r="J607" s="113">
        <f t="shared" si="476"/>
        <v>0</v>
      </c>
      <c r="K607" s="113">
        <f t="shared" ref="K607" si="477">SUM(K593)</f>
        <v>0</v>
      </c>
      <c r="L607" s="113">
        <f t="shared" si="470"/>
        <v>0</v>
      </c>
      <c r="M607" s="113">
        <f t="shared" si="471"/>
        <v>0</v>
      </c>
    </row>
    <row r="608" spans="1:25" s="18" customFormat="1">
      <c r="A608" s="20" t="s">
        <v>593</v>
      </c>
      <c r="B608" s="26"/>
      <c r="C608" s="26"/>
      <c r="D608" s="26"/>
      <c r="E608" s="20"/>
      <c r="F608" s="25" t="s">
        <v>610</v>
      </c>
      <c r="G608" s="60"/>
      <c r="H608" s="113">
        <f t="shared" ref="H608" si="478">SUM(H587+H589+H591)</f>
        <v>132102.04999999999</v>
      </c>
      <c r="I608" s="113">
        <f t="shared" ref="I608:J608" si="479">SUM(I587+I589+I591)</f>
        <v>160000</v>
      </c>
      <c r="J608" s="113">
        <f t="shared" si="479"/>
        <v>151000</v>
      </c>
      <c r="K608" s="113">
        <f t="shared" ref="K608" si="480">SUM(K587+K589+K591)</f>
        <v>132206.35</v>
      </c>
      <c r="L608" s="113">
        <f t="shared" si="470"/>
        <v>100.07895411161296</v>
      </c>
      <c r="M608" s="113">
        <f t="shared" si="471"/>
        <v>87.553874172185431</v>
      </c>
    </row>
    <row r="609" spans="1:13" s="18" customFormat="1">
      <c r="A609" s="20" t="s">
        <v>583</v>
      </c>
      <c r="B609" s="26"/>
      <c r="C609" s="26"/>
      <c r="D609" s="26"/>
      <c r="E609" s="20"/>
      <c r="F609" s="25" t="s">
        <v>611</v>
      </c>
      <c r="G609" s="60"/>
      <c r="H609" s="113">
        <f t="shared" ref="H609" si="481">SUM(H579+H595+H597)</f>
        <v>25125</v>
      </c>
      <c r="I609" s="113">
        <f t="shared" ref="I609:J609" si="482">SUM(I579+I595+I597)</f>
        <v>33000</v>
      </c>
      <c r="J609" s="113">
        <f t="shared" si="482"/>
        <v>34000</v>
      </c>
      <c r="K609" s="113">
        <f t="shared" ref="K609" si="483">SUM(K579+K595+K597)</f>
        <v>30637.5</v>
      </c>
      <c r="L609" s="113">
        <f t="shared" si="470"/>
        <v>121.94029850746269</v>
      </c>
      <c r="M609" s="113">
        <f t="shared" si="471"/>
        <v>90.110294117647058</v>
      </c>
    </row>
    <row r="610" spans="1:13" s="10" customFormat="1">
      <c r="A610" s="243" t="s">
        <v>612</v>
      </c>
      <c r="B610" s="243"/>
      <c r="C610" s="243"/>
      <c r="D610" s="243"/>
      <c r="E610" s="244"/>
      <c r="F610" s="245"/>
      <c r="G610" s="244"/>
      <c r="H610" s="246">
        <f>SUM(H467+H496++H501)</f>
        <v>59424.54</v>
      </c>
      <c r="I610" s="246">
        <f>SUM(I467+I496++I501)</f>
        <v>170000</v>
      </c>
      <c r="J610" s="246">
        <f>SUM(J467+J496++J501)</f>
        <v>85500</v>
      </c>
      <c r="K610" s="246">
        <f>SUM(K467+K496++K501)</f>
        <v>79456.75</v>
      </c>
      <c r="L610" s="246">
        <f t="shared" si="470"/>
        <v>133.71033246534176</v>
      </c>
      <c r="M610" s="246">
        <f t="shared" si="471"/>
        <v>92.931871345029236</v>
      </c>
    </row>
    <row r="611" spans="1:13" s="18" customFormat="1">
      <c r="A611" s="20" t="s">
        <v>459</v>
      </c>
      <c r="B611" s="26"/>
      <c r="C611" s="26"/>
      <c r="D611" s="26"/>
      <c r="E611" s="20"/>
      <c r="F611" s="25" t="s">
        <v>613</v>
      </c>
      <c r="G611" s="20"/>
      <c r="H611" s="113">
        <f>SUM(H467+H501)</f>
        <v>59424.54</v>
      </c>
      <c r="I611" s="113">
        <f>SUM(I467+I501)</f>
        <v>120000</v>
      </c>
      <c r="J611" s="113">
        <f>SUM(J467+J501)</f>
        <v>85500</v>
      </c>
      <c r="K611" s="113">
        <f>SUM(K467+K501)</f>
        <v>79456.75</v>
      </c>
      <c r="L611" s="113">
        <f t="shared" si="470"/>
        <v>133.71033246534176</v>
      </c>
      <c r="M611" s="113">
        <f t="shared" si="471"/>
        <v>92.931871345029236</v>
      </c>
    </row>
    <row r="612" spans="1:13" s="18" customFormat="1">
      <c r="A612" s="20" t="s">
        <v>493</v>
      </c>
      <c r="B612" s="26"/>
      <c r="C612" s="26"/>
      <c r="D612" s="26"/>
      <c r="E612" s="20"/>
      <c r="F612" s="25" t="s">
        <v>614</v>
      </c>
      <c r="G612" s="60"/>
      <c r="H612" s="113">
        <f>SUM(H496)</f>
        <v>0</v>
      </c>
      <c r="I612" s="113">
        <f>SUM(I496)</f>
        <v>50000</v>
      </c>
      <c r="J612" s="113">
        <f>SUM(J496)</f>
        <v>0</v>
      </c>
      <c r="K612" s="113">
        <f>SUM(K496)</f>
        <v>0</v>
      </c>
      <c r="L612" s="113">
        <f t="shared" si="470"/>
        <v>0</v>
      </c>
      <c r="M612" s="113">
        <f t="shared" si="471"/>
        <v>0</v>
      </c>
    </row>
    <row r="613" spans="1:13" s="10" customFormat="1">
      <c r="A613" s="243" t="s">
        <v>615</v>
      </c>
      <c r="B613" s="243"/>
      <c r="C613" s="243"/>
      <c r="D613" s="243"/>
      <c r="E613" s="244"/>
      <c r="F613" s="245"/>
      <c r="G613" s="244"/>
      <c r="H613" s="246">
        <v>0</v>
      </c>
      <c r="I613" s="246">
        <v>0</v>
      </c>
      <c r="J613" s="246">
        <v>0</v>
      </c>
      <c r="K613" s="246">
        <v>0</v>
      </c>
      <c r="L613" s="246">
        <f t="shared" si="470"/>
        <v>0</v>
      </c>
      <c r="M613" s="246">
        <f t="shared" si="471"/>
        <v>0</v>
      </c>
    </row>
    <row r="614" spans="1:13" s="18" customFormat="1">
      <c r="A614" s="20" t="s">
        <v>616</v>
      </c>
      <c r="B614" s="26"/>
      <c r="C614" s="26"/>
      <c r="D614" s="26"/>
      <c r="E614" s="20"/>
      <c r="F614" s="25" t="s">
        <v>617</v>
      </c>
      <c r="G614" s="20"/>
      <c r="H614" s="113">
        <v>0</v>
      </c>
      <c r="I614" s="113">
        <v>0</v>
      </c>
      <c r="J614" s="113">
        <v>0</v>
      </c>
      <c r="K614" s="113">
        <v>0</v>
      </c>
      <c r="L614" s="113">
        <f t="shared" si="470"/>
        <v>0</v>
      </c>
      <c r="M614" s="113">
        <f t="shared" si="471"/>
        <v>0</v>
      </c>
    </row>
    <row r="615" spans="1:13" s="10" customFormat="1">
      <c r="A615" s="243" t="s">
        <v>618</v>
      </c>
      <c r="B615" s="243"/>
      <c r="C615" s="243"/>
      <c r="D615" s="243"/>
      <c r="E615" s="244"/>
      <c r="F615" s="245"/>
      <c r="G615" s="244"/>
      <c r="H615" s="246">
        <f>SUM(H392+H412+H415+H417+H419+H421+H424+H433+H436+H438+H441+H443+H447+H453+H455+H459+H486+H488+H494+H499)</f>
        <v>2343440.42</v>
      </c>
      <c r="I615" s="246">
        <f>SUM(I392+I412+I415+I417+I419+I421+I424+I433+I436+I438+I441+I443+I447+I453+I455+I459+I486+I488+I494+I499)</f>
        <v>3286000</v>
      </c>
      <c r="J615" s="246">
        <f>SUM(J392+J412+J415+J417+J419+J421+J424+J433+J436+J438+J441+J443+J447+J453+J455+J459+J486+J488+J494+J499)</f>
        <v>1894900</v>
      </c>
      <c r="K615" s="246">
        <f>SUM(K392+K412+K415+K417+K419+K421+K424+K433+K436+K438+K441+K443+K447+K453+K455+K459+K486+K488+K494+K499)</f>
        <v>1682074.57</v>
      </c>
      <c r="L615" s="246">
        <f t="shared" si="470"/>
        <v>71.777995960315479</v>
      </c>
      <c r="M615" s="246">
        <f t="shared" si="471"/>
        <v>88.768513905747</v>
      </c>
    </row>
    <row r="616" spans="1:13" s="18" customFormat="1">
      <c r="A616" s="20" t="s">
        <v>379</v>
      </c>
      <c r="B616" s="26"/>
      <c r="C616" s="26"/>
      <c r="D616" s="26"/>
      <c r="E616" s="20"/>
      <c r="F616" s="25" t="s">
        <v>619</v>
      </c>
      <c r="G616" s="20"/>
      <c r="H616" s="113">
        <f>SUM(H392+H412+H415+H417+H419+H421+H424+H436+H441+H443+H447+H453+H455+H459+H488+H494)</f>
        <v>2302773.81</v>
      </c>
      <c r="I616" s="113">
        <f>SUM(I392+I412+I415+I417+I419+I421+I424+I436+I441+I443+I447+I453+I455+I459+I488+I494)</f>
        <v>3136000</v>
      </c>
      <c r="J616" s="113">
        <f>SUM(J392+J412+J415+J417+J419+J421+J424+J436+J441+J443+J447+J453+J455+J459+J488+J494)</f>
        <v>1844900</v>
      </c>
      <c r="K616" s="113">
        <f>SUM(K392+K412+K415+K417+K419+K421+K424+K436+K441+K443+K447+K453+K455+K459+K488+K494)</f>
        <v>1633424.57</v>
      </c>
      <c r="L616" s="113">
        <f t="shared" si="470"/>
        <v>70.932914162333631</v>
      </c>
      <c r="M616" s="113">
        <f t="shared" si="471"/>
        <v>88.537295788389613</v>
      </c>
    </row>
    <row r="617" spans="1:13" s="18" customFormat="1">
      <c r="A617" s="20" t="s">
        <v>430</v>
      </c>
      <c r="B617" s="26"/>
      <c r="C617" s="26"/>
      <c r="D617" s="26"/>
      <c r="E617" s="20"/>
      <c r="F617" s="25" t="s">
        <v>620</v>
      </c>
      <c r="G617" s="20"/>
      <c r="H617" s="113">
        <f>SUM(H438)</f>
        <v>40666.61</v>
      </c>
      <c r="I617" s="113">
        <f>SUM(I438)</f>
        <v>20000</v>
      </c>
      <c r="J617" s="113">
        <f>SUM(J438)</f>
        <v>0</v>
      </c>
      <c r="K617" s="113">
        <f>SUM(K438)</f>
        <v>0</v>
      </c>
      <c r="L617" s="113">
        <f t="shared" si="470"/>
        <v>0</v>
      </c>
      <c r="M617" s="113">
        <f t="shared" si="471"/>
        <v>0</v>
      </c>
    </row>
    <row r="618" spans="1:13" s="18" customFormat="1">
      <c r="A618" s="20" t="s">
        <v>424</v>
      </c>
      <c r="B618" s="26"/>
      <c r="C618" s="26"/>
      <c r="D618" s="26"/>
      <c r="E618" s="20"/>
      <c r="F618" s="25" t="s">
        <v>621</v>
      </c>
      <c r="G618" s="60"/>
      <c r="H618" s="113">
        <f>SUM(H433)</f>
        <v>0</v>
      </c>
      <c r="I618" s="113">
        <f>SUM(I433)</f>
        <v>90000</v>
      </c>
      <c r="J618" s="113">
        <f>SUM(J433)</f>
        <v>20000</v>
      </c>
      <c r="K618" s="113">
        <f>SUM(K433)</f>
        <v>19900</v>
      </c>
      <c r="L618" s="113">
        <v>0</v>
      </c>
      <c r="M618" s="113">
        <f t="shared" si="471"/>
        <v>99.5</v>
      </c>
    </row>
    <row r="619" spans="1:13" s="18" customFormat="1">
      <c r="A619" s="20" t="s">
        <v>482</v>
      </c>
      <c r="B619" s="26"/>
      <c r="C619" s="26"/>
      <c r="D619" s="26"/>
      <c r="E619" s="20"/>
      <c r="F619" s="248" t="s">
        <v>622</v>
      </c>
      <c r="G619" s="60"/>
      <c r="H619" s="113">
        <f>SUM(H486+H499)</f>
        <v>0</v>
      </c>
      <c r="I619" s="113">
        <f>SUM(I486+I499)</f>
        <v>40000</v>
      </c>
      <c r="J619" s="113">
        <f>SUM(J486+J499)</f>
        <v>30000</v>
      </c>
      <c r="K619" s="113">
        <f>SUM(K486+K499)</f>
        <v>28750</v>
      </c>
      <c r="L619" s="113">
        <v>0</v>
      </c>
      <c r="M619" s="113">
        <f t="shared" si="471"/>
        <v>95.833333333333343</v>
      </c>
    </row>
    <row r="620" spans="1:13" s="10" customFormat="1" ht="12" customHeight="1">
      <c r="A620" s="243" t="s">
        <v>623</v>
      </c>
      <c r="B620" s="243"/>
      <c r="C620" s="243"/>
      <c r="D620" s="243"/>
      <c r="E620" s="244"/>
      <c r="F620" s="245"/>
      <c r="G620" s="244"/>
      <c r="H620" s="246">
        <f>SUM(H540+H549+H573)</f>
        <v>98278.47</v>
      </c>
      <c r="I620" s="246">
        <f>SUM(I540+I549+I573)</f>
        <v>115756</v>
      </c>
      <c r="J620" s="246">
        <f>SUM(J540+J549+J573)</f>
        <v>135760</v>
      </c>
      <c r="K620" s="246">
        <f>SUM(K540+K549+K573)</f>
        <v>126756</v>
      </c>
      <c r="L620" s="246">
        <f t="shared" ref="L620:L633" si="484">IF(K620&gt;0,K620/H620*100,0)</f>
        <v>128.97636684820185</v>
      </c>
      <c r="M620" s="246">
        <f t="shared" si="471"/>
        <v>93.367707719505006</v>
      </c>
    </row>
    <row r="621" spans="1:13" s="18" customFormat="1">
      <c r="A621" s="20" t="s">
        <v>544</v>
      </c>
      <c r="B621" s="26"/>
      <c r="C621" s="26"/>
      <c r="D621" s="26"/>
      <c r="E621" s="20"/>
      <c r="F621" s="25" t="s">
        <v>624</v>
      </c>
      <c r="G621" s="20"/>
      <c r="H621" s="113">
        <f>SUM(H549)</f>
        <v>21500</v>
      </c>
      <c r="I621" s="113">
        <f>SUM(I549)</f>
        <v>22000</v>
      </c>
      <c r="J621" s="113">
        <f>SUM(J549)</f>
        <v>35000</v>
      </c>
      <c r="K621" s="113">
        <f>SUM(K549)</f>
        <v>34500</v>
      </c>
      <c r="L621" s="113">
        <f t="shared" si="484"/>
        <v>160.46511627906978</v>
      </c>
      <c r="M621" s="113">
        <f t="shared" si="471"/>
        <v>98.571428571428584</v>
      </c>
    </row>
    <row r="622" spans="1:13" s="18" customFormat="1">
      <c r="A622" s="20" t="s">
        <v>535</v>
      </c>
      <c r="B622" s="26"/>
      <c r="C622" s="26"/>
      <c r="D622" s="26"/>
      <c r="E622" s="20"/>
      <c r="F622" s="25" t="s">
        <v>625</v>
      </c>
      <c r="G622" s="60"/>
      <c r="H622" s="113">
        <f>SUM(H540)</f>
        <v>41756</v>
      </c>
      <c r="I622" s="113">
        <f>SUM(I540)</f>
        <v>66756</v>
      </c>
      <c r="J622" s="113">
        <f>SUM(J540)</f>
        <v>73760</v>
      </c>
      <c r="K622" s="113">
        <f>SUM(K540)</f>
        <v>77756</v>
      </c>
      <c r="L622" s="113">
        <f t="shared" si="484"/>
        <v>186.21515470830539</v>
      </c>
      <c r="M622" s="113">
        <f t="shared" si="471"/>
        <v>105.41757049891541</v>
      </c>
    </row>
    <row r="623" spans="1:13" s="18" customFormat="1">
      <c r="A623" s="20" t="s">
        <v>575</v>
      </c>
      <c r="B623" s="26"/>
      <c r="C623" s="26"/>
      <c r="D623" s="26"/>
      <c r="E623" s="20"/>
      <c r="F623" s="25" t="s">
        <v>626</v>
      </c>
      <c r="G623" s="60"/>
      <c r="H623" s="113">
        <f t="shared" ref="H623" si="485">SUM(H573)</f>
        <v>35022.47</v>
      </c>
      <c r="I623" s="113">
        <f t="shared" ref="I623:J623" si="486">SUM(I573)</f>
        <v>27000</v>
      </c>
      <c r="J623" s="113">
        <f t="shared" si="486"/>
        <v>27000</v>
      </c>
      <c r="K623" s="113">
        <f t="shared" ref="K623" si="487">SUM(K573)</f>
        <v>14500</v>
      </c>
      <c r="L623" s="113">
        <f t="shared" si="484"/>
        <v>41.401991350124646</v>
      </c>
      <c r="M623" s="113">
        <f t="shared" si="471"/>
        <v>53.703703703703709</v>
      </c>
    </row>
    <row r="624" spans="1:13" s="10" customFormat="1">
      <c r="A624" s="243" t="s">
        <v>627</v>
      </c>
      <c r="B624" s="243"/>
      <c r="C624" s="243"/>
      <c r="D624" s="243"/>
      <c r="E624" s="244"/>
      <c r="F624" s="245"/>
      <c r="G624" s="244"/>
      <c r="H624" s="246">
        <f>SUM(H521+H503)</f>
        <v>579163.02</v>
      </c>
      <c r="I624" s="246">
        <f>SUM(I521+I503)</f>
        <v>871000</v>
      </c>
      <c r="J624" s="246">
        <f>SUM(J521+J503)</f>
        <v>962500</v>
      </c>
      <c r="K624" s="246">
        <f>SUM(K521+K503)</f>
        <v>942215.69</v>
      </c>
      <c r="L624" s="246">
        <f t="shared" si="484"/>
        <v>162.68574778824794</v>
      </c>
      <c r="M624" s="246">
        <f t="shared" si="471"/>
        <v>97.892539220779213</v>
      </c>
    </row>
    <row r="625" spans="1:13" s="18" customFormat="1">
      <c r="A625" s="20" t="s">
        <v>502</v>
      </c>
      <c r="B625" s="26"/>
      <c r="C625" s="26"/>
      <c r="D625" s="26"/>
      <c r="E625" s="20"/>
      <c r="F625" s="25" t="s">
        <v>628</v>
      </c>
      <c r="G625" s="20"/>
      <c r="H625" s="113">
        <f>SUM(H521+H503)</f>
        <v>579163.02</v>
      </c>
      <c r="I625" s="113">
        <f>SUM(I521+I503)</f>
        <v>871000</v>
      </c>
      <c r="J625" s="113">
        <f>SUM(J521+J503)</f>
        <v>962500</v>
      </c>
      <c r="K625" s="113">
        <f>SUM(K521+K503)</f>
        <v>942215.69</v>
      </c>
      <c r="L625" s="113">
        <f t="shared" si="484"/>
        <v>162.68574778824794</v>
      </c>
      <c r="M625" s="113">
        <f t="shared" si="471"/>
        <v>97.892539220779213</v>
      </c>
    </row>
    <row r="626" spans="1:13" s="10" customFormat="1">
      <c r="A626" s="243" t="s">
        <v>629</v>
      </c>
      <c r="B626" s="243"/>
      <c r="C626" s="243"/>
      <c r="D626" s="243"/>
      <c r="E626" s="244"/>
      <c r="F626" s="245"/>
      <c r="G626" s="244"/>
      <c r="H626" s="246">
        <f>SUM(H552)</f>
        <v>286038.40000000002</v>
      </c>
      <c r="I626" s="246">
        <f>SUM(I552)</f>
        <v>401000</v>
      </c>
      <c r="J626" s="246">
        <f>SUM(J552)</f>
        <v>472100</v>
      </c>
      <c r="K626" s="246">
        <f>SUM(K552)</f>
        <v>426630.17000000004</v>
      </c>
      <c r="L626" s="246">
        <f t="shared" si="484"/>
        <v>149.15136219472632</v>
      </c>
      <c r="M626" s="246">
        <f t="shared" si="471"/>
        <v>90.368601991103588</v>
      </c>
    </row>
    <row r="627" spans="1:13" s="18" customFormat="1" ht="12" customHeight="1">
      <c r="A627" s="20" t="s">
        <v>551</v>
      </c>
      <c r="B627" s="26"/>
      <c r="C627" s="26"/>
      <c r="D627" s="26"/>
      <c r="E627" s="20"/>
      <c r="F627" s="25" t="s">
        <v>630</v>
      </c>
      <c r="G627" s="20"/>
      <c r="H627" s="113">
        <f>SUM(H554+H567+H570)</f>
        <v>12500</v>
      </c>
      <c r="I627" s="113">
        <f>SUM(I554+I567+I570)</f>
        <v>39000</v>
      </c>
      <c r="J627" s="113">
        <f>SUM(J554+J567+J570)</f>
        <v>36000</v>
      </c>
      <c r="K627" s="113">
        <f>SUM(K554+K567+K570)</f>
        <v>31200</v>
      </c>
      <c r="L627" s="113">
        <f t="shared" si="484"/>
        <v>249.6</v>
      </c>
      <c r="M627" s="113">
        <f t="shared" si="471"/>
        <v>86.666666666666671</v>
      </c>
    </row>
    <row r="628" spans="1:13" s="18" customFormat="1" ht="12" customHeight="1">
      <c r="A628" s="20" t="s">
        <v>569</v>
      </c>
      <c r="B628" s="26"/>
      <c r="C628" s="26"/>
      <c r="D628" s="26"/>
      <c r="E628" s="20"/>
      <c r="F628" s="25" t="s">
        <v>631</v>
      </c>
      <c r="G628" s="20"/>
      <c r="H628" s="113">
        <f t="shared" ref="H628" si="488">SUM(H568)</f>
        <v>8000</v>
      </c>
      <c r="I628" s="113">
        <f t="shared" ref="I628:J628" si="489">SUM(I568)</f>
        <v>8000</v>
      </c>
      <c r="J628" s="113">
        <f t="shared" si="489"/>
        <v>8000</v>
      </c>
      <c r="K628" s="113">
        <f t="shared" ref="K628" si="490">SUM(K568)</f>
        <v>8000</v>
      </c>
      <c r="L628" s="113">
        <f t="shared" si="484"/>
        <v>100</v>
      </c>
      <c r="M628" s="113">
        <f t="shared" si="471"/>
        <v>100</v>
      </c>
    </row>
    <row r="629" spans="1:13" s="18" customFormat="1" ht="12" customHeight="1">
      <c r="A629" s="20" t="s">
        <v>556</v>
      </c>
      <c r="B629" s="26"/>
      <c r="C629" s="26"/>
      <c r="D629" s="26"/>
      <c r="E629" s="20"/>
      <c r="F629" s="25" t="s">
        <v>632</v>
      </c>
      <c r="G629" s="20"/>
      <c r="H629" s="113">
        <f t="shared" ref="H629" si="491">SUM(H557)</f>
        <v>23000</v>
      </c>
      <c r="I629" s="113">
        <f t="shared" ref="I629:J629" si="492">SUM(I557)</f>
        <v>25000</v>
      </c>
      <c r="J629" s="113">
        <f t="shared" si="492"/>
        <v>23000</v>
      </c>
      <c r="K629" s="113">
        <f t="shared" ref="K629" si="493">SUM(K557)</f>
        <v>21000</v>
      </c>
      <c r="L629" s="113">
        <f t="shared" si="484"/>
        <v>91.304347826086953</v>
      </c>
      <c r="M629" s="113">
        <f t="shared" si="471"/>
        <v>91.304347826086953</v>
      </c>
    </row>
    <row r="630" spans="1:13" s="18" customFormat="1" ht="12" customHeight="1">
      <c r="A630" s="20" t="s">
        <v>633</v>
      </c>
      <c r="B630" s="26"/>
      <c r="C630" s="26"/>
      <c r="D630" s="26"/>
      <c r="E630" s="20"/>
      <c r="F630" s="25" t="s">
        <v>634</v>
      </c>
      <c r="G630" s="20"/>
      <c r="H630" s="113">
        <v>0</v>
      </c>
      <c r="I630" s="113">
        <v>0</v>
      </c>
      <c r="J630" s="113">
        <v>0</v>
      </c>
      <c r="K630" s="113">
        <v>0</v>
      </c>
      <c r="L630" s="113">
        <f t="shared" si="484"/>
        <v>0</v>
      </c>
      <c r="M630" s="113">
        <f t="shared" si="471"/>
        <v>0</v>
      </c>
    </row>
    <row r="631" spans="1:13" s="18" customFormat="1">
      <c r="A631" s="20" t="s">
        <v>553</v>
      </c>
      <c r="B631" s="26"/>
      <c r="C631" s="26"/>
      <c r="D631" s="26"/>
      <c r="E631" s="20"/>
      <c r="F631" s="248" t="s">
        <v>635</v>
      </c>
      <c r="G631" s="20"/>
      <c r="H631" s="113">
        <f t="shared" ref="H631" si="494">SUM(H555+H556+H558+H561)</f>
        <v>137434.03</v>
      </c>
      <c r="I631" s="113">
        <f t="shared" ref="I631:J631" si="495">SUM(I555+I556+I558+I561)</f>
        <v>185000</v>
      </c>
      <c r="J631" s="113">
        <f t="shared" si="495"/>
        <v>215000</v>
      </c>
      <c r="K631" s="113">
        <f t="shared" ref="K631" si="496">SUM(K555+K556+K558+K561)</f>
        <v>197818.63</v>
      </c>
      <c r="L631" s="113">
        <f t="shared" si="484"/>
        <v>143.93715297441253</v>
      </c>
      <c r="M631" s="113">
        <f t="shared" si="471"/>
        <v>92.008665116279076</v>
      </c>
    </row>
    <row r="632" spans="1:13" s="18" customFormat="1">
      <c r="A632" s="20" t="s">
        <v>562</v>
      </c>
      <c r="B632" s="26"/>
      <c r="C632" s="26"/>
      <c r="D632" s="26"/>
      <c r="E632" s="20"/>
      <c r="F632" s="25" t="s">
        <v>636</v>
      </c>
      <c r="G632" s="60"/>
      <c r="H632" s="113">
        <f t="shared" ref="H632" si="497">SUM(H562+H563+H565+H566+H569+H571+H572)</f>
        <v>67993.37</v>
      </c>
      <c r="I632" s="113">
        <f t="shared" ref="I632:J632" si="498">SUM(I562+I563+I565+I566+I569+I571+I572)</f>
        <v>102000</v>
      </c>
      <c r="J632" s="113">
        <f t="shared" si="498"/>
        <v>118100</v>
      </c>
      <c r="K632" s="113">
        <f t="shared" ref="K632" si="499">SUM(K562+K563+K565+K566+K569+K571+K572)</f>
        <v>111100</v>
      </c>
      <c r="L632" s="113">
        <f t="shared" si="484"/>
        <v>163.39828427389318</v>
      </c>
      <c r="M632" s="113">
        <f t="shared" si="471"/>
        <v>94.072819644369176</v>
      </c>
    </row>
    <row r="633" spans="1:13" s="18" customFormat="1">
      <c r="A633" s="557" t="s">
        <v>637</v>
      </c>
      <c r="B633" s="557"/>
      <c r="C633" s="557"/>
      <c r="D633" s="557"/>
      <c r="E633" s="557"/>
      <c r="F633" s="557"/>
      <c r="G633" s="332"/>
      <c r="H633" s="333">
        <f t="shared" ref="H633" si="500">SUM(H604+H606+H610+H613+H615+H620+H624+H626)</f>
        <v>4835818.2600000007</v>
      </c>
      <c r="I633" s="333">
        <f t="shared" ref="I633:J633" si="501">SUM(I604+I606+I610+I613+I615+I620+I624+I626)</f>
        <v>6751045.6299999999</v>
      </c>
      <c r="J633" s="333">
        <f t="shared" si="501"/>
        <v>5196791.63</v>
      </c>
      <c r="K633" s="333">
        <f t="shared" ref="K633" si="502">SUM(K604+K606+K610+K613+K615+K620+K624+K626)</f>
        <v>4844613.22</v>
      </c>
      <c r="L633" s="333">
        <f t="shared" si="484"/>
        <v>100.18187118553953</v>
      </c>
      <c r="M633" s="333">
        <f t="shared" si="471"/>
        <v>93.223156996194589</v>
      </c>
    </row>
    <row r="634" spans="1:13" s="242" customFormat="1">
      <c r="A634" s="284"/>
      <c r="B634" s="284"/>
      <c r="C634" s="284"/>
      <c r="D634" s="284"/>
      <c r="E634" s="284"/>
      <c r="F634" s="284"/>
      <c r="G634" s="284"/>
      <c r="H634" s="213"/>
      <c r="I634" s="213"/>
      <c r="J634" s="213"/>
      <c r="K634" s="213"/>
      <c r="L634" s="213"/>
      <c r="M634" s="213"/>
    </row>
    <row r="635" spans="1:13">
      <c r="A635" s="103"/>
      <c r="B635" s="141"/>
      <c r="C635" s="141"/>
      <c r="D635" s="141"/>
      <c r="E635" s="104"/>
      <c r="F635" s="105" t="s">
        <v>638</v>
      </c>
      <c r="G635" s="179"/>
      <c r="H635" s="105"/>
      <c r="I635" s="105"/>
      <c r="J635" s="105"/>
      <c r="K635" s="105"/>
      <c r="L635" s="105"/>
      <c r="M635" s="105"/>
    </row>
    <row r="636" spans="1:13">
      <c r="A636" s="103"/>
      <c r="B636" s="141"/>
      <c r="C636" s="141"/>
      <c r="D636" s="141"/>
      <c r="E636" s="104"/>
      <c r="F636" s="105"/>
      <c r="G636" s="179"/>
      <c r="H636" s="105"/>
      <c r="I636" s="105"/>
      <c r="J636" s="105"/>
      <c r="K636" s="105"/>
      <c r="L636" s="105"/>
      <c r="M636" s="105"/>
    </row>
    <row r="637" spans="1:13" ht="12.75" customHeight="1">
      <c r="A637" s="556" t="s">
        <v>639</v>
      </c>
      <c r="B637" s="556"/>
      <c r="C637" s="556"/>
      <c r="D637" s="556"/>
      <c r="E637" s="556"/>
      <c r="F637" s="556"/>
      <c r="G637" s="556"/>
      <c r="H637" s="556"/>
      <c r="I637" s="556"/>
      <c r="J637" s="556"/>
      <c r="K637" s="556"/>
      <c r="L637" s="556"/>
      <c r="M637" s="556"/>
    </row>
    <row r="638" spans="1:13">
      <c r="A638" s="103"/>
      <c r="B638" s="141"/>
      <c r="C638" s="141"/>
      <c r="D638" s="141"/>
      <c r="E638" s="104"/>
      <c r="F638" s="102"/>
      <c r="G638" s="179"/>
      <c r="H638" s="534" t="s">
        <v>640</v>
      </c>
      <c r="I638" s="534"/>
      <c r="J638" s="534"/>
      <c r="K638" s="534"/>
      <c r="L638" s="534"/>
      <c r="M638" s="102"/>
    </row>
    <row r="639" spans="1:13">
      <c r="A639" s="102"/>
      <c r="B639" s="104"/>
      <c r="C639" s="104"/>
      <c r="D639" s="104"/>
      <c r="E639" s="104"/>
      <c r="F639" s="106"/>
      <c r="G639" s="180"/>
      <c r="H639" s="534" t="s">
        <v>641</v>
      </c>
      <c r="I639" s="534"/>
      <c r="J639" s="534"/>
      <c r="K639" s="534"/>
      <c r="L639" s="534"/>
      <c r="M639" s="102"/>
    </row>
    <row r="640" spans="1:13">
      <c r="A640" s="1"/>
      <c r="B640" s="20"/>
      <c r="C640" s="20"/>
      <c r="D640" s="20"/>
      <c r="E640" s="20"/>
      <c r="F640" s="66"/>
      <c r="G640" s="181"/>
    </row>
    <row r="641" spans="1:6">
      <c r="A641" s="1"/>
      <c r="B641" s="20"/>
      <c r="C641" s="20"/>
      <c r="D641" s="20"/>
      <c r="E641" s="20"/>
      <c r="F641" s="3"/>
    </row>
    <row r="642" spans="1:6">
      <c r="A642" s="1"/>
      <c r="B642" s="20"/>
      <c r="C642" s="20"/>
      <c r="D642" s="20"/>
      <c r="E642" s="20"/>
      <c r="F642" s="3"/>
    </row>
    <row r="643" spans="1:6">
      <c r="A643" s="1"/>
      <c r="B643" s="20"/>
      <c r="C643" s="20"/>
      <c r="D643" s="20"/>
      <c r="E643" s="20"/>
      <c r="F643" s="3"/>
    </row>
    <row r="644" spans="1:6">
      <c r="A644" s="1"/>
      <c r="B644" s="20"/>
      <c r="C644" s="20"/>
      <c r="D644" s="20"/>
      <c r="E644" s="20"/>
      <c r="F644" s="3"/>
    </row>
    <row r="645" spans="1:6">
      <c r="A645" s="1"/>
      <c r="B645" s="20"/>
      <c r="C645" s="20"/>
      <c r="D645" s="20"/>
      <c r="E645" s="20"/>
      <c r="F645" s="3"/>
    </row>
    <row r="646" spans="1:6">
      <c r="A646" s="1"/>
      <c r="B646" s="20"/>
      <c r="C646" s="20"/>
      <c r="D646" s="20"/>
      <c r="E646" s="20"/>
      <c r="F646" s="2"/>
    </row>
    <row r="647" spans="1:6">
      <c r="A647" s="1"/>
      <c r="B647" s="20"/>
      <c r="C647" s="20"/>
      <c r="D647" s="20"/>
      <c r="E647" s="20"/>
      <c r="F647" s="2"/>
    </row>
    <row r="648" spans="1:6">
      <c r="A648" s="1"/>
      <c r="B648" s="20"/>
      <c r="C648" s="20"/>
      <c r="D648" s="20"/>
      <c r="E648" s="20"/>
      <c r="F648" s="2"/>
    </row>
    <row r="649" spans="1:6">
      <c r="A649" s="1"/>
      <c r="B649" s="20"/>
      <c r="C649" s="20"/>
      <c r="D649" s="20"/>
      <c r="E649" s="20"/>
      <c r="F649" s="2"/>
    </row>
    <row r="650" spans="1:6">
      <c r="A650" s="1"/>
      <c r="B650" s="20"/>
      <c r="C650" s="20"/>
      <c r="D650" s="20"/>
      <c r="E650" s="20"/>
      <c r="F650" s="2"/>
    </row>
    <row r="651" spans="1:6">
      <c r="A651" s="1"/>
      <c r="B651" s="20"/>
      <c r="C651" s="20"/>
      <c r="D651" s="20"/>
      <c r="E651" s="20"/>
      <c r="F651" s="2"/>
    </row>
    <row r="652" spans="1:6">
      <c r="A652" s="1"/>
      <c r="B652" s="20"/>
      <c r="C652" s="20"/>
      <c r="D652" s="20"/>
      <c r="E652" s="20"/>
      <c r="F652" s="2"/>
    </row>
    <row r="653" spans="1:6">
      <c r="A653" s="1"/>
      <c r="B653" s="20"/>
      <c r="C653" s="20"/>
      <c r="D653" s="20"/>
      <c r="E653" s="20"/>
      <c r="F653" s="2"/>
    </row>
    <row r="654" spans="1:6">
      <c r="A654" s="1"/>
      <c r="B654" s="20"/>
      <c r="C654" s="20"/>
      <c r="D654" s="20"/>
      <c r="E654" s="20"/>
      <c r="F654" s="2"/>
    </row>
    <row r="655" spans="1:6">
      <c r="A655" s="1"/>
      <c r="B655" s="20"/>
      <c r="C655" s="20"/>
      <c r="D655" s="20"/>
      <c r="E655" s="20"/>
      <c r="F655" s="2"/>
    </row>
    <row r="656" spans="1:6">
      <c r="A656" s="1"/>
      <c r="B656" s="20"/>
      <c r="C656" s="20"/>
      <c r="D656" s="20"/>
      <c r="E656" s="20"/>
      <c r="F656" s="2"/>
    </row>
    <row r="657" spans="1:6">
      <c r="A657" s="1"/>
      <c r="B657" s="20"/>
      <c r="C657" s="20"/>
      <c r="D657" s="20"/>
      <c r="E657" s="20"/>
      <c r="F657" s="2"/>
    </row>
    <row r="658" spans="1:6">
      <c r="A658" s="1"/>
      <c r="B658" s="20"/>
      <c r="C658" s="20"/>
      <c r="D658" s="20"/>
      <c r="E658" s="20"/>
      <c r="F658" s="2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</row>
    <row r="13588" spans="1:6">
      <c r="A13588" s="1"/>
      <c r="B13588" s="20"/>
      <c r="C13588" s="20"/>
      <c r="D13588" s="20"/>
      <c r="E13588" s="20"/>
    </row>
    <row r="13589" spans="1:6">
      <c r="A13589" s="1"/>
      <c r="B13589" s="20"/>
      <c r="C13589" s="20"/>
      <c r="D13589" s="20"/>
      <c r="E13589" s="20"/>
    </row>
    <row r="13590" spans="1:6">
      <c r="A13590" s="1"/>
      <c r="B13590" s="20"/>
      <c r="C13590" s="20"/>
      <c r="D13590" s="20"/>
      <c r="E13590" s="20"/>
    </row>
    <row r="13591" spans="1:6">
      <c r="A13591" s="1"/>
      <c r="B13591" s="20"/>
      <c r="C13591" s="20"/>
      <c r="D13591" s="20"/>
      <c r="E13591" s="20"/>
    </row>
    <row r="13592" spans="1:6">
      <c r="A13592" s="1"/>
      <c r="B13592" s="20"/>
      <c r="C13592" s="20"/>
      <c r="D13592" s="20"/>
      <c r="E13592" s="20"/>
    </row>
    <row r="13593" spans="1:6">
      <c r="A13593" s="1"/>
      <c r="B13593" s="20"/>
      <c r="C13593" s="20"/>
      <c r="D13593" s="20"/>
      <c r="E13593" s="20"/>
    </row>
    <row r="13594" spans="1:6">
      <c r="A13594" s="1"/>
      <c r="B13594" s="20"/>
      <c r="C13594" s="20"/>
      <c r="D13594" s="20"/>
      <c r="E13594" s="20"/>
    </row>
    <row r="13595" spans="1:6">
      <c r="A13595" s="1"/>
      <c r="B13595" s="20"/>
      <c r="C13595" s="20"/>
      <c r="D13595" s="20"/>
      <c r="E13595" s="20"/>
    </row>
    <row r="13596" spans="1:6">
      <c r="A13596" s="1"/>
      <c r="B13596" s="20"/>
      <c r="C13596" s="20"/>
      <c r="D13596" s="20"/>
      <c r="E13596" s="20"/>
    </row>
    <row r="13597" spans="1:6">
      <c r="A13597" s="1"/>
      <c r="B13597" s="20"/>
      <c r="C13597" s="20"/>
      <c r="D13597" s="20"/>
      <c r="E13597" s="20"/>
    </row>
    <row r="13598" spans="1:6">
      <c r="A13598" s="1"/>
      <c r="B13598" s="20"/>
      <c r="C13598" s="20"/>
      <c r="D13598" s="20"/>
      <c r="E13598" s="20"/>
    </row>
    <row r="13599" spans="1:6">
      <c r="A13599" s="1"/>
      <c r="B13599" s="20"/>
      <c r="C13599" s="20"/>
      <c r="D13599" s="20"/>
      <c r="E13599" s="20"/>
    </row>
    <row r="13600" spans="1:6">
      <c r="A13600" s="1"/>
      <c r="B13600" s="20"/>
      <c r="C13600" s="20"/>
      <c r="D13600" s="20"/>
      <c r="E13600" s="20"/>
    </row>
    <row r="13601" spans="1:13">
      <c r="A13601" s="1"/>
      <c r="B13601" s="20"/>
      <c r="C13601" s="20"/>
      <c r="D13601" s="20"/>
      <c r="E13601" s="20"/>
    </row>
    <row r="13602" spans="1:13">
      <c r="A13602" s="1"/>
      <c r="B13602" s="20"/>
      <c r="C13602" s="20"/>
      <c r="D13602" s="20"/>
      <c r="E13602" s="20"/>
    </row>
    <row r="13603" spans="1:13">
      <c r="A13603" s="1"/>
      <c r="B13603" s="20"/>
      <c r="C13603" s="20"/>
      <c r="D13603" s="20"/>
      <c r="E13603" s="20"/>
    </row>
    <row r="13604" spans="1:13">
      <c r="A13604" s="1"/>
      <c r="B13604" s="20"/>
      <c r="C13604" s="20"/>
      <c r="D13604" s="20"/>
      <c r="E13604" s="20"/>
    </row>
    <row r="13605" spans="1:13">
      <c r="H13605" s="107"/>
      <c r="I13605" s="107"/>
      <c r="J13605" s="107"/>
      <c r="K13605" s="107"/>
      <c r="L13605" s="107"/>
      <c r="M13605" s="107"/>
    </row>
  </sheetData>
  <mergeCells count="35">
    <mergeCell ref="A637:M637"/>
    <mergeCell ref="A633:F633"/>
    <mergeCell ref="A20:M20"/>
    <mergeCell ref="E307:E309"/>
    <mergeCell ref="B308:D308"/>
    <mergeCell ref="A600:F600"/>
    <mergeCell ref="A23:F23"/>
    <mergeCell ref="A25:F25"/>
    <mergeCell ref="G307:G309"/>
    <mergeCell ref="A41:M41"/>
    <mergeCell ref="A42:M42"/>
    <mergeCell ref="A43:A45"/>
    <mergeCell ref="F602:G602"/>
    <mergeCell ref="A2:F2"/>
    <mergeCell ref="A3:F3"/>
    <mergeCell ref="A4:F4"/>
    <mergeCell ref="A5:F5"/>
    <mergeCell ref="A16:M16"/>
    <mergeCell ref="A6:F6"/>
    <mergeCell ref="H638:L638"/>
    <mergeCell ref="H639:L639"/>
    <mergeCell ref="A17:M17"/>
    <mergeCell ref="A18:M18"/>
    <mergeCell ref="A24:F24"/>
    <mergeCell ref="A22:M22"/>
    <mergeCell ref="F603:G603"/>
    <mergeCell ref="A304:M304"/>
    <mergeCell ref="A305:M305"/>
    <mergeCell ref="A307:A309"/>
    <mergeCell ref="B44:E44"/>
    <mergeCell ref="F601:G601"/>
    <mergeCell ref="B45:E45"/>
    <mergeCell ref="E270:E272"/>
    <mergeCell ref="E288:E290"/>
    <mergeCell ref="F277:G277"/>
  </mergeCells>
  <phoneticPr fontId="2" type="noConversion"/>
  <conditionalFormatting sqref="N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27559055118110237" bottom="7.874015748031496E-2" header="0" footer="0"/>
  <pageSetup paperSize="9" scale="92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S.P.</dc:creator>
  <cp:keywords/>
  <dc:description/>
  <cp:lastModifiedBy>Lucija Kolić</cp:lastModifiedBy>
  <cp:revision/>
  <cp:lastPrinted>2023-03-31T08:58:39Z</cp:lastPrinted>
  <dcterms:created xsi:type="dcterms:W3CDTF">2000-10-29T15:13:53Z</dcterms:created>
  <dcterms:modified xsi:type="dcterms:W3CDTF">2023-03-31T08:58:41Z</dcterms:modified>
  <cp:category/>
  <cp:contentStatus/>
</cp:coreProperties>
</file>